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xr:revisionPtr revIDLastSave="0" documentId="13_ncr:1_{25126522-77D1-47C0-84B5-4F8CBEB4400D}" xr6:coauthVersionLast="47" xr6:coauthVersionMax="47" xr10:uidLastSave="{00000000-0000-0000-0000-000000000000}"/>
  <bookViews>
    <workbookView xWindow="-110" yWindow="-110" windowWidth="21820" windowHeight="14020" activeTab="2" xr2:uid="{00000000-000D-0000-FFFF-FFFF00000000}"/>
  </bookViews>
  <sheets>
    <sheet name="0. Presentation" sheetId="5" r:id="rId1"/>
    <sheet name="1. Receipts List" sheetId="2" r:id="rId2"/>
    <sheet name="2. Quaterly spending" sheetId="7" r:id="rId3"/>
    <sheet name="Budget" sheetId="12" r:id="rId4"/>
    <sheet name="Variables &amp; Rates" sheetId="3" r:id="rId5"/>
    <sheet name="IMOK Y1 Budget" sheetId="9" state="hidden" r:id="rId6"/>
    <sheet name="Sheet1" sheetId="11" state="hidden" r:id="rId7"/>
    <sheet name="2 in 1 Financial Report" sheetId="6" state="hidden" r:id="rId8"/>
  </sheets>
  <definedNames>
    <definedName name="_xlnm.Print_Area" localSheetId="0">'0. Presentation'!$A$1:$O$18</definedName>
    <definedName name="_xlnm.Print_Area" localSheetId="4">'Variables &amp; Rates'!$A$1:$M$42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G66" i="2"/>
  <c r="H66" i="2"/>
  <c r="I66" i="2"/>
  <c r="A60" i="7" l="1"/>
  <c r="A59" i="7"/>
  <c r="A61" i="7"/>
  <c r="A62" i="7"/>
  <c r="A63" i="7"/>
  <c r="A64" i="7"/>
  <c r="A65" i="7"/>
  <c r="A66" i="7"/>
  <c r="A45" i="7"/>
  <c r="A46" i="7"/>
  <c r="A47" i="7"/>
  <c r="A48" i="7"/>
  <c r="A49" i="7"/>
  <c r="A50" i="7"/>
  <c r="A51" i="7"/>
  <c r="A52" i="7"/>
  <c r="I67" i="2" l="1"/>
  <c r="I68" i="2"/>
  <c r="I69" i="2"/>
  <c r="P11" i="9" l="1"/>
  <c r="E61" i="7" l="1"/>
  <c r="E62" i="7"/>
  <c r="E63" i="7"/>
  <c r="E64" i="7"/>
  <c r="E65" i="7"/>
  <c r="F61" i="7"/>
  <c r="F62" i="7"/>
  <c r="F63" i="7"/>
  <c r="F64" i="7"/>
  <c r="F65" i="7"/>
  <c r="F45" i="7"/>
  <c r="F46" i="7"/>
  <c r="F47" i="7"/>
  <c r="F48" i="7"/>
  <c r="F49" i="7"/>
  <c r="F50" i="7"/>
  <c r="F51" i="7"/>
  <c r="F52" i="7"/>
  <c r="F31" i="7"/>
  <c r="F32" i="7"/>
  <c r="F33" i="7"/>
  <c r="F35" i="7"/>
  <c r="F36" i="7"/>
  <c r="F37" i="7"/>
  <c r="F38" i="7"/>
  <c r="F30" i="7"/>
  <c r="E18" i="7"/>
  <c r="E66" i="7"/>
  <c r="F18" i="7"/>
  <c r="F34" i="7"/>
  <c r="H67" i="2"/>
  <c r="H68" i="2"/>
  <c r="H69" i="2"/>
  <c r="F44" i="7"/>
  <c r="E47" i="7"/>
  <c r="E48" i="7"/>
  <c r="E49" i="7"/>
  <c r="E50" i="7"/>
  <c r="E51" i="7"/>
  <c r="E52" i="7"/>
  <c r="E20" i="7"/>
  <c r="E33" i="7"/>
  <c r="E34" i="7"/>
  <c r="E35" i="7"/>
  <c r="E36" i="7"/>
  <c r="E37" i="7"/>
  <c r="F20" i="7"/>
  <c r="F21" i="7"/>
  <c r="F22" i="7"/>
  <c r="F23" i="7"/>
  <c r="F24" i="7"/>
  <c r="F25" i="7"/>
  <c r="E21" i="7"/>
  <c r="E22" i="7"/>
  <c r="E23" i="7"/>
  <c r="E24" i="7"/>
  <c r="E25" i="7"/>
  <c r="F19" i="7"/>
  <c r="E60" i="7"/>
  <c r="E59" i="7"/>
  <c r="G67" i="2"/>
  <c r="G68" i="2"/>
  <c r="G69" i="2"/>
  <c r="A17" i="7"/>
  <c r="C24" i="7"/>
  <c r="C23" i="7"/>
  <c r="D23" i="7" s="1"/>
  <c r="C20" i="7"/>
  <c r="C22" i="7"/>
  <c r="C18" i="7"/>
  <c r="C17" i="7"/>
  <c r="D17" i="7" s="1"/>
  <c r="F60" i="7" l="1"/>
  <c r="F66" i="7"/>
  <c r="F58" i="7"/>
  <c r="F59" i="7"/>
  <c r="H23" i="7"/>
  <c r="G24" i="7"/>
  <c r="C37" i="7" s="1"/>
  <c r="D37" i="7" s="1"/>
  <c r="H37" i="7" s="1"/>
  <c r="D24" i="7"/>
  <c r="H24" i="7" s="1"/>
  <c r="G18" i="7"/>
  <c r="D18" i="7"/>
  <c r="H18" i="7" s="1"/>
  <c r="G20" i="7"/>
  <c r="D20" i="7"/>
  <c r="H20" i="7" s="1"/>
  <c r="G22" i="7"/>
  <c r="D22" i="7"/>
  <c r="H22" i="7" s="1"/>
  <c r="G23" i="7"/>
  <c r="F17" i="7"/>
  <c r="H17" i="7" s="1"/>
  <c r="G71" i="2"/>
  <c r="I22" i="7"/>
  <c r="E17" i="7"/>
  <c r="I17" i="7" s="1"/>
  <c r="C25" i="7"/>
  <c r="I23" i="7"/>
  <c r="I18" i="7"/>
  <c r="I24" i="7"/>
  <c r="I20" i="7"/>
  <c r="E19" i="7"/>
  <c r="H71" i="2"/>
  <c r="C21" i="7"/>
  <c r="D21" i="7" s="1"/>
  <c r="H21" i="7" s="1"/>
  <c r="C19" i="7"/>
  <c r="E45" i="7"/>
  <c r="E46" i="7"/>
  <c r="E44" i="7"/>
  <c r="E38" i="7"/>
  <c r="E31" i="7"/>
  <c r="E32" i="7"/>
  <c r="A32" i="7"/>
  <c r="G25" i="7" l="1"/>
  <c r="D25" i="7"/>
  <c r="H25" i="7" s="1"/>
  <c r="G19" i="7"/>
  <c r="D19" i="7"/>
  <c r="H19" i="7" s="1"/>
  <c r="I21" i="7"/>
  <c r="G21" i="7"/>
  <c r="I25" i="7"/>
  <c r="C27" i="7"/>
  <c r="K8" i="7" s="1"/>
  <c r="K9" i="7" s="1"/>
  <c r="G17" i="7"/>
  <c r="C36" i="7"/>
  <c r="I36" i="7" s="1"/>
  <c r="G37" i="7"/>
  <c r="I37" i="7"/>
  <c r="I19" i="7"/>
  <c r="C33" i="7"/>
  <c r="D33" i="7" s="1"/>
  <c r="H33" i="7" s="1"/>
  <c r="A58" i="7"/>
  <c r="A44" i="7"/>
  <c r="A38" i="7"/>
  <c r="A37" i="7"/>
  <c r="A36" i="7"/>
  <c r="A35" i="7"/>
  <c r="A34" i="7"/>
  <c r="A33" i="7"/>
  <c r="A31" i="7"/>
  <c r="A30" i="7"/>
  <c r="A20" i="7"/>
  <c r="A21" i="7"/>
  <c r="A22" i="7"/>
  <c r="A23" i="7"/>
  <c r="A24" i="7"/>
  <c r="S96" i="9"/>
  <c r="R96" i="9"/>
  <c r="Q96" i="9"/>
  <c r="P96" i="9"/>
  <c r="O96" i="9"/>
  <c r="N96" i="9"/>
  <c r="M96" i="9"/>
  <c r="S95" i="9"/>
  <c r="R95" i="9"/>
  <c r="Q95" i="9"/>
  <c r="P95" i="9"/>
  <c r="O95" i="9"/>
  <c r="N95" i="9"/>
  <c r="M95" i="9"/>
  <c r="S94" i="9"/>
  <c r="R94" i="9"/>
  <c r="Q94" i="9"/>
  <c r="P94" i="9"/>
  <c r="O94" i="9"/>
  <c r="N94" i="9"/>
  <c r="M94" i="9"/>
  <c r="S93" i="9"/>
  <c r="R93" i="9"/>
  <c r="Q93" i="9"/>
  <c r="P93" i="9"/>
  <c r="O93" i="9"/>
  <c r="N93" i="9"/>
  <c r="M93" i="9"/>
  <c r="S92" i="9"/>
  <c r="R92" i="9"/>
  <c r="Q92" i="9"/>
  <c r="P92" i="9"/>
  <c r="O92" i="9"/>
  <c r="N92" i="9"/>
  <c r="M92" i="9"/>
  <c r="S88" i="9"/>
  <c r="R88" i="9"/>
  <c r="Q88" i="9"/>
  <c r="P88" i="9"/>
  <c r="O88" i="9"/>
  <c r="N88" i="9"/>
  <c r="M88" i="9"/>
  <c r="S87" i="9"/>
  <c r="R87" i="9"/>
  <c r="Q87" i="9"/>
  <c r="P87" i="9"/>
  <c r="O87" i="9"/>
  <c r="N87" i="9"/>
  <c r="M87" i="9"/>
  <c r="S86" i="9"/>
  <c r="R86" i="9"/>
  <c r="Q86" i="9"/>
  <c r="P86" i="9"/>
  <c r="O86" i="9"/>
  <c r="N86" i="9"/>
  <c r="M86" i="9"/>
  <c r="S85" i="9"/>
  <c r="R85" i="9"/>
  <c r="Q85" i="9"/>
  <c r="P85" i="9"/>
  <c r="O85" i="9"/>
  <c r="N85" i="9"/>
  <c r="M85" i="9"/>
  <c r="S84" i="9"/>
  <c r="R84" i="9"/>
  <c r="Q84" i="9"/>
  <c r="P84" i="9"/>
  <c r="O84" i="9"/>
  <c r="N84" i="9"/>
  <c r="M84" i="9"/>
  <c r="S80" i="9"/>
  <c r="R80" i="9"/>
  <c r="Q80" i="9"/>
  <c r="P80" i="9"/>
  <c r="O80" i="9"/>
  <c r="N80" i="9"/>
  <c r="M80" i="9"/>
  <c r="S79" i="9"/>
  <c r="R79" i="9"/>
  <c r="Q79" i="9"/>
  <c r="P79" i="9"/>
  <c r="O79" i="9"/>
  <c r="N79" i="9"/>
  <c r="M79" i="9"/>
  <c r="S78" i="9"/>
  <c r="R78" i="9"/>
  <c r="Q78" i="9"/>
  <c r="P78" i="9"/>
  <c r="O78" i="9"/>
  <c r="N78" i="9"/>
  <c r="M78" i="9"/>
  <c r="S77" i="9"/>
  <c r="R77" i="9"/>
  <c r="Q77" i="9"/>
  <c r="P77" i="9"/>
  <c r="O77" i="9"/>
  <c r="N77" i="9"/>
  <c r="M77" i="9"/>
  <c r="S76" i="9"/>
  <c r="R76" i="9"/>
  <c r="Q76" i="9"/>
  <c r="P76" i="9"/>
  <c r="O76" i="9"/>
  <c r="N76" i="9"/>
  <c r="M76" i="9"/>
  <c r="S75" i="9"/>
  <c r="R75" i="9"/>
  <c r="Q75" i="9"/>
  <c r="P75" i="9"/>
  <c r="O75" i="9"/>
  <c r="N75" i="9"/>
  <c r="M75" i="9"/>
  <c r="S74" i="9"/>
  <c r="R74" i="9"/>
  <c r="Q74" i="9"/>
  <c r="P74" i="9"/>
  <c r="O74" i="9"/>
  <c r="N74" i="9"/>
  <c r="M74" i="9"/>
  <c r="S73" i="9"/>
  <c r="R73" i="9"/>
  <c r="Q73" i="9"/>
  <c r="P73" i="9"/>
  <c r="O73" i="9"/>
  <c r="N73" i="9"/>
  <c r="M73" i="9"/>
  <c r="S69" i="9"/>
  <c r="R69" i="9"/>
  <c r="Q69" i="9"/>
  <c r="P69" i="9"/>
  <c r="O69" i="9"/>
  <c r="N69" i="9"/>
  <c r="M69" i="9"/>
  <c r="S68" i="9"/>
  <c r="R68" i="9"/>
  <c r="Q68" i="9"/>
  <c r="P68" i="9"/>
  <c r="O68" i="9"/>
  <c r="N68" i="9"/>
  <c r="M68" i="9"/>
  <c r="S67" i="9"/>
  <c r="R67" i="9"/>
  <c r="Q67" i="9"/>
  <c r="P67" i="9"/>
  <c r="O67" i="9"/>
  <c r="N67" i="9"/>
  <c r="M67" i="9"/>
  <c r="S66" i="9"/>
  <c r="R66" i="9"/>
  <c r="Q66" i="9"/>
  <c r="P66" i="9"/>
  <c r="O66" i="9"/>
  <c r="N66" i="9"/>
  <c r="M66" i="9"/>
  <c r="S65" i="9"/>
  <c r="R65" i="9"/>
  <c r="Q65" i="9"/>
  <c r="P65" i="9"/>
  <c r="O65" i="9"/>
  <c r="N65" i="9"/>
  <c r="M65" i="9"/>
  <c r="S64" i="9"/>
  <c r="R64" i="9"/>
  <c r="Q64" i="9"/>
  <c r="P64" i="9"/>
  <c r="O64" i="9"/>
  <c r="N64" i="9"/>
  <c r="M64" i="9"/>
  <c r="S63" i="9"/>
  <c r="R63" i="9"/>
  <c r="Q63" i="9"/>
  <c r="P63" i="9"/>
  <c r="O63" i="9"/>
  <c r="N63" i="9"/>
  <c r="M63" i="9"/>
  <c r="S62" i="9"/>
  <c r="R62" i="9"/>
  <c r="Q62" i="9"/>
  <c r="P62" i="9"/>
  <c r="O62" i="9"/>
  <c r="N62" i="9"/>
  <c r="M62" i="9"/>
  <c r="S58" i="9"/>
  <c r="R58" i="9"/>
  <c r="Q58" i="9"/>
  <c r="P58" i="9"/>
  <c r="O58" i="9"/>
  <c r="N58" i="9"/>
  <c r="M58" i="9"/>
  <c r="S57" i="9"/>
  <c r="R57" i="9"/>
  <c r="Q57" i="9"/>
  <c r="P57" i="9"/>
  <c r="O57" i="9"/>
  <c r="N57" i="9"/>
  <c r="M57" i="9"/>
  <c r="T57" i="9" s="1"/>
  <c r="U57" i="9" s="1"/>
  <c r="S56" i="9"/>
  <c r="R56" i="9"/>
  <c r="Q56" i="9"/>
  <c r="P56" i="9"/>
  <c r="O56" i="9"/>
  <c r="N56" i="9"/>
  <c r="M56" i="9"/>
  <c r="S55" i="9"/>
  <c r="R55" i="9"/>
  <c r="Q55" i="9"/>
  <c r="P55" i="9"/>
  <c r="O55" i="9"/>
  <c r="N55" i="9"/>
  <c r="M55" i="9"/>
  <c r="S54" i="9"/>
  <c r="R54" i="9"/>
  <c r="Q54" i="9"/>
  <c r="P54" i="9"/>
  <c r="O54" i="9"/>
  <c r="N54" i="9"/>
  <c r="M54" i="9"/>
  <c r="S53" i="9"/>
  <c r="R53" i="9"/>
  <c r="Q53" i="9"/>
  <c r="P53" i="9"/>
  <c r="O53" i="9"/>
  <c r="N53" i="9"/>
  <c r="M53" i="9"/>
  <c r="S52" i="9"/>
  <c r="R52" i="9"/>
  <c r="Q52" i="9"/>
  <c r="P52" i="9"/>
  <c r="O52" i="9"/>
  <c r="N52" i="9"/>
  <c r="M52" i="9"/>
  <c r="S51" i="9"/>
  <c r="R51" i="9"/>
  <c r="Q51" i="9"/>
  <c r="P51" i="9"/>
  <c r="O51" i="9"/>
  <c r="O59" i="9" s="1"/>
  <c r="N51" i="9"/>
  <c r="M51" i="9"/>
  <c r="U48" i="9"/>
  <c r="S47" i="9"/>
  <c r="R47" i="9"/>
  <c r="Q47" i="9"/>
  <c r="P47" i="9"/>
  <c r="O47" i="9"/>
  <c r="T47" i="9" s="1"/>
  <c r="N47" i="9"/>
  <c r="M47" i="9"/>
  <c r="S43" i="9"/>
  <c r="R43" i="9"/>
  <c r="Q43" i="9"/>
  <c r="P43" i="9"/>
  <c r="O43" i="9"/>
  <c r="N43" i="9"/>
  <c r="M43" i="9"/>
  <c r="S42" i="9"/>
  <c r="R42" i="9"/>
  <c r="Q42" i="9"/>
  <c r="P42" i="9"/>
  <c r="O42" i="9"/>
  <c r="N42" i="9"/>
  <c r="M42" i="9"/>
  <c r="S41" i="9"/>
  <c r="R41" i="9"/>
  <c r="Q41" i="9"/>
  <c r="P41" i="9"/>
  <c r="O41" i="9"/>
  <c r="N41" i="9"/>
  <c r="M41" i="9"/>
  <c r="S40" i="9"/>
  <c r="R40" i="9"/>
  <c r="Q40" i="9"/>
  <c r="P40" i="9"/>
  <c r="O40" i="9"/>
  <c r="N40" i="9"/>
  <c r="M40" i="9"/>
  <c r="S39" i="9"/>
  <c r="R39" i="9"/>
  <c r="Q39" i="9"/>
  <c r="P39" i="9"/>
  <c r="O39" i="9"/>
  <c r="N39" i="9"/>
  <c r="M39" i="9"/>
  <c r="S38" i="9"/>
  <c r="R38" i="9"/>
  <c r="Q38" i="9"/>
  <c r="P38" i="9"/>
  <c r="O38" i="9"/>
  <c r="N38" i="9"/>
  <c r="M38" i="9"/>
  <c r="S37" i="9"/>
  <c r="R37" i="9"/>
  <c r="Q37" i="9"/>
  <c r="P37" i="9"/>
  <c r="O37" i="9"/>
  <c r="N37" i="9"/>
  <c r="M37" i="9"/>
  <c r="S36" i="9"/>
  <c r="R36" i="9"/>
  <c r="Q36" i="9"/>
  <c r="P36" i="9"/>
  <c r="O36" i="9"/>
  <c r="N36" i="9"/>
  <c r="M36" i="9"/>
  <c r="S35" i="9"/>
  <c r="R35" i="9"/>
  <c r="Q35" i="9"/>
  <c r="P35" i="9"/>
  <c r="O35" i="9"/>
  <c r="N35" i="9"/>
  <c r="M35" i="9"/>
  <c r="S34" i="9"/>
  <c r="R34" i="9"/>
  <c r="Q34" i="9"/>
  <c r="P34" i="9"/>
  <c r="O34" i="9"/>
  <c r="N34" i="9"/>
  <c r="M34" i="9"/>
  <c r="S33" i="9"/>
  <c r="R33" i="9"/>
  <c r="Q33" i="9"/>
  <c r="P33" i="9"/>
  <c r="O33" i="9"/>
  <c r="N33" i="9"/>
  <c r="M33" i="9"/>
  <c r="S28" i="9"/>
  <c r="R28" i="9"/>
  <c r="Q28" i="9"/>
  <c r="P28" i="9"/>
  <c r="O28" i="9"/>
  <c r="N28" i="9"/>
  <c r="M28" i="9"/>
  <c r="S27" i="9"/>
  <c r="R27" i="9"/>
  <c r="Q27" i="9"/>
  <c r="P27" i="9"/>
  <c r="O27" i="9"/>
  <c r="N27" i="9"/>
  <c r="M27" i="9"/>
  <c r="S26" i="9"/>
  <c r="R26" i="9"/>
  <c r="Q26" i="9"/>
  <c r="P26" i="9"/>
  <c r="O26" i="9"/>
  <c r="N26" i="9"/>
  <c r="M26" i="9"/>
  <c r="S25" i="9"/>
  <c r="R25" i="9"/>
  <c r="Q25" i="9"/>
  <c r="P25" i="9"/>
  <c r="O25" i="9"/>
  <c r="N25" i="9"/>
  <c r="M25" i="9"/>
  <c r="S24" i="9"/>
  <c r="R24" i="9"/>
  <c r="Q24" i="9"/>
  <c r="P24" i="9"/>
  <c r="O24" i="9"/>
  <c r="N24" i="9"/>
  <c r="M24" i="9"/>
  <c r="S23" i="9"/>
  <c r="R23" i="9"/>
  <c r="Q23" i="9"/>
  <c r="P23" i="9"/>
  <c r="O23" i="9"/>
  <c r="N23" i="9"/>
  <c r="M23" i="9"/>
  <c r="S21" i="9"/>
  <c r="R21" i="9"/>
  <c r="Q21" i="9"/>
  <c r="P21" i="9"/>
  <c r="O21" i="9"/>
  <c r="N21" i="9"/>
  <c r="M21" i="9"/>
  <c r="S20" i="9"/>
  <c r="R20" i="9"/>
  <c r="Q20" i="9"/>
  <c r="P20" i="9"/>
  <c r="O20" i="9"/>
  <c r="N20" i="9"/>
  <c r="M20" i="9"/>
  <c r="S19" i="9"/>
  <c r="R19" i="9"/>
  <c r="Q19" i="9"/>
  <c r="P19" i="9"/>
  <c r="O19" i="9"/>
  <c r="N19" i="9"/>
  <c r="M19" i="9"/>
  <c r="S18" i="9"/>
  <c r="R18" i="9"/>
  <c r="Q18" i="9"/>
  <c r="P18" i="9"/>
  <c r="O18" i="9"/>
  <c r="N18" i="9"/>
  <c r="M18" i="9"/>
  <c r="S17" i="9"/>
  <c r="R17" i="9"/>
  <c r="Q17" i="9"/>
  <c r="P17" i="9"/>
  <c r="O17" i="9"/>
  <c r="N17" i="9"/>
  <c r="M17" i="9"/>
  <c r="S16" i="9"/>
  <c r="R16" i="9"/>
  <c r="Q16" i="9"/>
  <c r="P16" i="9"/>
  <c r="O16" i="9"/>
  <c r="N16" i="9"/>
  <c r="M16" i="9"/>
  <c r="S8" i="9"/>
  <c r="R8" i="9"/>
  <c r="Q8" i="9"/>
  <c r="P8" i="9"/>
  <c r="O8" i="9"/>
  <c r="N8" i="9"/>
  <c r="M8" i="9"/>
  <c r="S7" i="9"/>
  <c r="R7" i="9"/>
  <c r="Q7" i="9"/>
  <c r="P7" i="9"/>
  <c r="O7" i="9"/>
  <c r="N7" i="9"/>
  <c r="M7" i="9"/>
  <c r="S6" i="9"/>
  <c r="R6" i="9"/>
  <c r="Q6" i="9"/>
  <c r="P6" i="9"/>
  <c r="O6" i="9"/>
  <c r="N6" i="9"/>
  <c r="M6" i="9"/>
  <c r="S5" i="9"/>
  <c r="R5" i="9"/>
  <c r="Q5" i="9"/>
  <c r="P5" i="9"/>
  <c r="O5" i="9"/>
  <c r="N5" i="9"/>
  <c r="M5" i="9"/>
  <c r="S9" i="9" l="1"/>
  <c r="Q97" i="9"/>
  <c r="D27" i="7"/>
  <c r="T62" i="9"/>
  <c r="U62" i="9" s="1"/>
  <c r="R97" i="9"/>
  <c r="T8" i="9"/>
  <c r="U8" i="9" s="1"/>
  <c r="T74" i="9"/>
  <c r="U74" i="9" s="1"/>
  <c r="O9" i="9"/>
  <c r="R29" i="9"/>
  <c r="P44" i="9"/>
  <c r="Q70" i="9"/>
  <c r="Q81" i="9"/>
  <c r="N97" i="9"/>
  <c r="T6" i="9"/>
  <c r="U6" i="9" s="1"/>
  <c r="S29" i="9"/>
  <c r="T21" i="9"/>
  <c r="U21" i="9" s="1"/>
  <c r="R70" i="9"/>
  <c r="T76" i="9"/>
  <c r="U76" i="9" s="1"/>
  <c r="M29" i="9"/>
  <c r="P9" i="9"/>
  <c r="S59" i="9"/>
  <c r="T53" i="9"/>
  <c r="U53" i="9" s="1"/>
  <c r="T67" i="9"/>
  <c r="U67" i="9" s="1"/>
  <c r="S89" i="9"/>
  <c r="T86" i="9"/>
  <c r="U86" i="9" s="1"/>
  <c r="P97" i="9"/>
  <c r="Q44" i="9"/>
  <c r="G36" i="7"/>
  <c r="C50" i="7" s="1"/>
  <c r="D50" i="7" s="1"/>
  <c r="H50" i="7" s="1"/>
  <c r="D36" i="7"/>
  <c r="H36" i="7" s="1"/>
  <c r="C51" i="7"/>
  <c r="C38" i="7"/>
  <c r="G33" i="7"/>
  <c r="I33" i="7"/>
  <c r="E58" i="7"/>
  <c r="E30" i="7"/>
  <c r="T84" i="9"/>
  <c r="T5" i="9"/>
  <c r="U5" i="9" s="1"/>
  <c r="Q9" i="9"/>
  <c r="P29" i="9"/>
  <c r="T18" i="9"/>
  <c r="U18" i="9" s="1"/>
  <c r="T25" i="9"/>
  <c r="U25" i="9" s="1"/>
  <c r="T27" i="9"/>
  <c r="U27" i="9" s="1"/>
  <c r="O44" i="9"/>
  <c r="S44" i="9"/>
  <c r="T37" i="9"/>
  <c r="U37" i="9" s="1"/>
  <c r="T41" i="9"/>
  <c r="U41" i="9" s="1"/>
  <c r="P59" i="9"/>
  <c r="P60" i="9" s="1"/>
  <c r="T52" i="9"/>
  <c r="U52" i="9" s="1"/>
  <c r="T56" i="9"/>
  <c r="U56" i="9" s="1"/>
  <c r="N70" i="9"/>
  <c r="T64" i="9"/>
  <c r="U64" i="9" s="1"/>
  <c r="T66" i="9"/>
  <c r="U66" i="9" s="1"/>
  <c r="O81" i="9"/>
  <c r="S81" i="9"/>
  <c r="T78" i="9"/>
  <c r="U78" i="9" s="1"/>
  <c r="T80" i="9"/>
  <c r="U80" i="9" s="1"/>
  <c r="T88" i="9"/>
  <c r="U88" i="9" s="1"/>
  <c r="O97" i="9"/>
  <c r="S97" i="9"/>
  <c r="T93" i="9"/>
  <c r="U93" i="9" s="1"/>
  <c r="T95" i="9"/>
  <c r="U95" i="9" s="1"/>
  <c r="Q29" i="9"/>
  <c r="T20" i="9"/>
  <c r="U20" i="9" s="1"/>
  <c r="T23" i="9"/>
  <c r="U23" i="9" s="1"/>
  <c r="N59" i="9"/>
  <c r="T54" i="9"/>
  <c r="U54" i="9" s="1"/>
  <c r="T58" i="9"/>
  <c r="U58" i="9" s="1"/>
  <c r="T68" i="9"/>
  <c r="U68" i="9" s="1"/>
  <c r="P81" i="9"/>
  <c r="T75" i="9"/>
  <c r="U75" i="9" s="1"/>
  <c r="T85" i="9"/>
  <c r="U85" i="9" s="1"/>
  <c r="R89" i="9"/>
  <c r="O89" i="9"/>
  <c r="R9" i="9"/>
  <c r="T17" i="9"/>
  <c r="U17" i="9" s="1"/>
  <c r="T19" i="9"/>
  <c r="U19" i="9" s="1"/>
  <c r="T26" i="9"/>
  <c r="U26" i="9" s="1"/>
  <c r="T28" i="9"/>
  <c r="U28" i="9" s="1"/>
  <c r="M44" i="9"/>
  <c r="T36" i="9"/>
  <c r="U36" i="9" s="1"/>
  <c r="T38" i="9"/>
  <c r="U38" i="9" s="1"/>
  <c r="T40" i="9"/>
  <c r="U40" i="9" s="1"/>
  <c r="T42" i="9"/>
  <c r="U42" i="9" s="1"/>
  <c r="T51" i="9"/>
  <c r="R59" i="9"/>
  <c r="T55" i="9"/>
  <c r="U55" i="9" s="1"/>
  <c r="P70" i="9"/>
  <c r="T63" i="9"/>
  <c r="U63" i="9" s="1"/>
  <c r="M81" i="9"/>
  <c r="T77" i="9"/>
  <c r="U77" i="9" s="1"/>
  <c r="T79" i="9"/>
  <c r="U79" i="9" s="1"/>
  <c r="T87" i="9"/>
  <c r="U87" i="9" s="1"/>
  <c r="T94" i="9"/>
  <c r="U94" i="9" s="1"/>
  <c r="C35" i="7"/>
  <c r="D35" i="7" s="1"/>
  <c r="H35" i="7" s="1"/>
  <c r="E54" i="7"/>
  <c r="T89" i="9"/>
  <c r="U89" i="9" s="1"/>
  <c r="U84" i="9"/>
  <c r="N9" i="9"/>
  <c r="O29" i="9"/>
  <c r="T7" i="9"/>
  <c r="U7" i="9" s="1"/>
  <c r="T16" i="9"/>
  <c r="N29" i="9"/>
  <c r="N44" i="9"/>
  <c r="T34" i="9"/>
  <c r="U34" i="9" s="1"/>
  <c r="R44" i="9"/>
  <c r="M59" i="9"/>
  <c r="Q59" i="9"/>
  <c r="M70" i="9"/>
  <c r="T73" i="9"/>
  <c r="T24" i="9"/>
  <c r="U24" i="9" s="1"/>
  <c r="T33" i="9"/>
  <c r="U51" i="9"/>
  <c r="P89" i="9"/>
  <c r="M9" i="9"/>
  <c r="T35" i="9"/>
  <c r="U35" i="9" s="1"/>
  <c r="T39" i="9"/>
  <c r="U39" i="9" s="1"/>
  <c r="T43" i="9"/>
  <c r="U43" i="9" s="1"/>
  <c r="O70" i="9"/>
  <c r="S70" i="9"/>
  <c r="T65" i="9"/>
  <c r="U65" i="9" s="1"/>
  <c r="T69" i="9"/>
  <c r="U69" i="9" s="1"/>
  <c r="N81" i="9"/>
  <c r="R81" i="9"/>
  <c r="M89" i="9"/>
  <c r="Q89" i="9"/>
  <c r="N89" i="9"/>
  <c r="T92" i="9"/>
  <c r="T96" i="9"/>
  <c r="U96" i="9" s="1"/>
  <c r="M97" i="9"/>
  <c r="T59" i="9" l="1"/>
  <c r="U59" i="9" s="1"/>
  <c r="P45" i="9"/>
  <c r="P98" i="9"/>
  <c r="G50" i="7"/>
  <c r="C64" i="7" s="1"/>
  <c r="I50" i="7"/>
  <c r="I51" i="7"/>
  <c r="D51" i="7"/>
  <c r="H51" i="7" s="1"/>
  <c r="I38" i="7"/>
  <c r="D38" i="7"/>
  <c r="H38" i="7" s="1"/>
  <c r="G51" i="7"/>
  <c r="C65" i="7" s="1"/>
  <c r="G38" i="7"/>
  <c r="C52" i="7" s="1"/>
  <c r="D52" i="7" s="1"/>
  <c r="H52" i="7" s="1"/>
  <c r="F68" i="7"/>
  <c r="C47" i="7"/>
  <c r="D47" i="7" s="1"/>
  <c r="H47" i="7" s="1"/>
  <c r="I35" i="7"/>
  <c r="G35" i="7"/>
  <c r="E40" i="7"/>
  <c r="E68" i="7"/>
  <c r="T70" i="9"/>
  <c r="U70" i="9" s="1"/>
  <c r="F40" i="7"/>
  <c r="F54" i="7"/>
  <c r="E27" i="7"/>
  <c r="C30" i="7"/>
  <c r="U33" i="9"/>
  <c r="T44" i="9"/>
  <c r="U44" i="9" s="1"/>
  <c r="T9" i="9"/>
  <c r="U9" i="9" s="1"/>
  <c r="U73" i="9"/>
  <c r="T81" i="9"/>
  <c r="U81" i="9" s="1"/>
  <c r="T97" i="9"/>
  <c r="U92" i="9"/>
  <c r="U16" i="9"/>
  <c r="T29" i="9"/>
  <c r="U29" i="9" s="1"/>
  <c r="I30" i="7" l="1"/>
  <c r="D30" i="7"/>
  <c r="I64" i="7"/>
  <c r="D64" i="7"/>
  <c r="H64" i="7" s="1"/>
  <c r="I65" i="7"/>
  <c r="D65" i="7"/>
  <c r="H65" i="7" s="1"/>
  <c r="I52" i="7"/>
  <c r="G52" i="7"/>
  <c r="G47" i="7"/>
  <c r="I47" i="7"/>
  <c r="C49" i="7"/>
  <c r="D49" i="7" s="1"/>
  <c r="H49" i="7" s="1"/>
  <c r="T99" i="9"/>
  <c r="U97" i="9"/>
  <c r="U99" i="9" s="1"/>
  <c r="H30" i="7" l="1"/>
  <c r="C61" i="7"/>
  <c r="C66" i="7"/>
  <c r="I49" i="7"/>
  <c r="G49" i="7"/>
  <c r="A19" i="7"/>
  <c r="C31" i="7"/>
  <c r="A18" i="7"/>
  <c r="I66" i="7" l="1"/>
  <c r="D66" i="7"/>
  <c r="H66" i="7" s="1"/>
  <c r="D61" i="7"/>
  <c r="H61" i="7" s="1"/>
  <c r="I61" i="7"/>
  <c r="I31" i="7"/>
  <c r="D31" i="7"/>
  <c r="G66" i="7"/>
  <c r="C63" i="7"/>
  <c r="C32" i="7"/>
  <c r="D32" i="7" s="1"/>
  <c r="H32" i="7" s="1"/>
  <c r="I63" i="7" l="1"/>
  <c r="D63" i="7"/>
  <c r="H63" i="7" s="1"/>
  <c r="H31" i="7"/>
  <c r="G32" i="7"/>
  <c r="C46" i="7" s="1"/>
  <c r="D46" i="7" s="1"/>
  <c r="H46" i="7" s="1"/>
  <c r="I32" i="7"/>
  <c r="G63" i="7"/>
  <c r="G30" i="7"/>
  <c r="C44" i="7" s="1"/>
  <c r="G46" i="7" l="1"/>
  <c r="C60" i="7" s="1"/>
  <c r="I46" i="7"/>
  <c r="I27" i="7"/>
  <c r="E41" i="7"/>
  <c r="C34" i="7"/>
  <c r="D34" i="7" s="1"/>
  <c r="G31" i="7"/>
  <c r="F27" i="7"/>
  <c r="F41" i="7" s="1"/>
  <c r="F55" i="7" s="1"/>
  <c r="F69" i="7" s="1"/>
  <c r="K11" i="7" s="1"/>
  <c r="K13" i="7" s="1"/>
  <c r="D60" i="6"/>
  <c r="D23" i="6"/>
  <c r="E23" i="6" s="1"/>
  <c r="F21" i="6"/>
  <c r="G21" i="6" s="1"/>
  <c r="I21" i="6" s="1"/>
  <c r="E21" i="6"/>
  <c r="B21" i="6"/>
  <c r="F20" i="6"/>
  <c r="G20" i="6" s="1"/>
  <c r="E20" i="6"/>
  <c r="B20" i="6"/>
  <c r="F19" i="6"/>
  <c r="G19" i="6" s="1"/>
  <c r="E19" i="6"/>
  <c r="B19" i="6"/>
  <c r="F18" i="6"/>
  <c r="G18" i="6" s="1"/>
  <c r="E18" i="6"/>
  <c r="B18" i="6"/>
  <c r="H34" i="7" l="1"/>
  <c r="D40" i="7"/>
  <c r="I44" i="7"/>
  <c r="D44" i="7"/>
  <c r="I60" i="7"/>
  <c r="D60" i="7"/>
  <c r="H60" i="7" s="1"/>
  <c r="I34" i="7"/>
  <c r="G34" i="7"/>
  <c r="C40" i="7"/>
  <c r="I40" i="7" s="1"/>
  <c r="I41" i="7"/>
  <c r="E55" i="7"/>
  <c r="G27" i="7"/>
  <c r="H27" i="7"/>
  <c r="C45" i="7"/>
  <c r="D45" i="7" s="1"/>
  <c r="H45" i="7" s="1"/>
  <c r="G44" i="7"/>
  <c r="C58" i="7" s="1"/>
  <c r="D58" i="7" s="1"/>
  <c r="I19" i="6"/>
  <c r="H19" i="6"/>
  <c r="H18" i="6"/>
  <c r="G23" i="6"/>
  <c r="I18" i="6"/>
  <c r="H21" i="6"/>
  <c r="H20" i="6"/>
  <c r="I20" i="6"/>
  <c r="L10" i="6"/>
  <c r="F23" i="6"/>
  <c r="H44" i="7" l="1"/>
  <c r="H58" i="7"/>
  <c r="G45" i="7"/>
  <c r="C59" i="7" s="1"/>
  <c r="I45" i="7"/>
  <c r="C48" i="7"/>
  <c r="H40" i="7"/>
  <c r="H41" i="7" s="1"/>
  <c r="G40" i="7"/>
  <c r="G41" i="7" s="1"/>
  <c r="I55" i="7"/>
  <c r="E69" i="7"/>
  <c r="K10" i="7" s="1"/>
  <c r="K12" i="7" s="1"/>
  <c r="I58" i="7"/>
  <c r="L12" i="6"/>
  <c r="L14" i="6" s="1"/>
  <c r="I23" i="6"/>
  <c r="H23" i="6"/>
  <c r="D48" i="7" l="1"/>
  <c r="H48" i="7" s="1"/>
  <c r="G48" i="7"/>
  <c r="I59" i="7"/>
  <c r="D59" i="7"/>
  <c r="I48" i="7"/>
  <c r="I69" i="7"/>
  <c r="C54" i="7"/>
  <c r="I54" i="7" s="1"/>
  <c r="G58" i="7"/>
  <c r="D54" i="7" l="1"/>
  <c r="H59" i="7"/>
  <c r="C62" i="7"/>
  <c r="H54" i="7"/>
  <c r="H55" i="7" s="1"/>
  <c r="G59" i="7"/>
  <c r="G54" i="7"/>
  <c r="G55" i="7" s="1"/>
  <c r="I62" i="7" l="1"/>
  <c r="D62" i="7"/>
  <c r="G62" i="7"/>
  <c r="G60" i="7"/>
  <c r="C68" i="7"/>
  <c r="I68" i="7" s="1"/>
  <c r="H62" i="7" l="1"/>
  <c r="H68" i="7" s="1"/>
  <c r="H69" i="7" s="1"/>
  <c r="D68" i="7"/>
  <c r="G68" i="7"/>
  <c r="G69" i="7" s="1"/>
</calcChain>
</file>

<file path=xl/sharedStrings.xml><?xml version="1.0" encoding="utf-8"?>
<sst xmlns="http://schemas.openxmlformats.org/spreadsheetml/2006/main" count="545" uniqueCount="255">
  <si>
    <t xml:space="preserve">Accomodation </t>
  </si>
  <si>
    <t>Yes</t>
  </si>
  <si>
    <t>to</t>
  </si>
  <si>
    <t>Reporting periode:</t>
  </si>
  <si>
    <t>Tranche N°:</t>
  </si>
  <si>
    <t>Partner's Spent:</t>
  </si>
  <si>
    <t>MRG Transfert:</t>
  </si>
  <si>
    <t>EUR</t>
  </si>
  <si>
    <t>MRG Code</t>
  </si>
  <si>
    <t>Freelance Research</t>
  </si>
  <si>
    <t>Translation Fees &amp; Costs</t>
  </si>
  <si>
    <t>Per diem/Subsistance</t>
  </si>
  <si>
    <t>Travel</t>
  </si>
  <si>
    <t>Visa</t>
  </si>
  <si>
    <t>Participant's Travel</t>
  </si>
  <si>
    <t>Participant's Visa</t>
  </si>
  <si>
    <t>Participant's Accomodation</t>
  </si>
  <si>
    <t>Participant's Per diem/Subsistance</t>
  </si>
  <si>
    <t>Interpreters</t>
  </si>
  <si>
    <t>LR1</t>
  </si>
  <si>
    <t>TOTAL</t>
  </si>
  <si>
    <t>Rate from InfoEuro on</t>
  </si>
  <si>
    <t>%</t>
  </si>
  <si>
    <t>Comments</t>
  </si>
  <si>
    <t>Budget 
spent 
EUR</t>
  </si>
  <si>
    <t xml:space="preserve">Staff Costs </t>
  </si>
  <si>
    <t>Office Costs</t>
  </si>
  <si>
    <t>Local Staff Salaries and on-costs</t>
  </si>
  <si>
    <t>Local staff other expenses</t>
  </si>
  <si>
    <t>Local Office Running Costs</t>
  </si>
  <si>
    <t>Other project expenses</t>
  </si>
  <si>
    <t xml:space="preserve">List of Activity </t>
  </si>
  <si>
    <t xml:space="preserve">List of Item Expense </t>
  </si>
  <si>
    <t>Signature</t>
  </si>
  <si>
    <t>Activity code</t>
  </si>
  <si>
    <t>Partner's NGO Name:</t>
  </si>
  <si>
    <t>Clinic Project</t>
  </si>
  <si>
    <t>Strategic Litigation</t>
  </si>
  <si>
    <t>Activity Code</t>
  </si>
  <si>
    <t>Activity 
Type</t>
  </si>
  <si>
    <t>Salaries</t>
  </si>
  <si>
    <t>Equipment &amp; Supply</t>
  </si>
  <si>
    <t>Receipts 
N°</t>
  </si>
  <si>
    <t xml:space="preserve">EU Expense </t>
  </si>
  <si>
    <t>n°9</t>
  </si>
  <si>
    <t>n°1</t>
  </si>
  <si>
    <t>n°2</t>
  </si>
  <si>
    <t>n°3</t>
  </si>
  <si>
    <t>n°4</t>
  </si>
  <si>
    <t>n°5</t>
  </si>
  <si>
    <t>n°6</t>
  </si>
  <si>
    <t>n°7</t>
  </si>
  <si>
    <t>n°8</t>
  </si>
  <si>
    <t xml:space="preserve">Activity 2 </t>
  </si>
  <si>
    <t>Activity 3</t>
  </si>
  <si>
    <t>Presentation examples</t>
  </si>
  <si>
    <t>Activity 1</t>
  </si>
  <si>
    <t>Variation:</t>
  </si>
  <si>
    <t>Donor's currency:</t>
  </si>
  <si>
    <t>Partner's currency:</t>
  </si>
  <si>
    <t>Project's Name:</t>
  </si>
  <si>
    <t>Empowering indigenous land rights defenders to prevent climate change</t>
  </si>
  <si>
    <t>Please, leave empty the boxes in grey to MRG staff :</t>
  </si>
  <si>
    <t>No</t>
  </si>
  <si>
    <t>Expenses details</t>
  </si>
  <si>
    <t>I'll sent it next week</t>
  </si>
  <si>
    <t>If you have any question, please contact your contact person at MRG.</t>
  </si>
  <si>
    <t>Program Code:</t>
  </si>
  <si>
    <t>Dep Code:</t>
  </si>
  <si>
    <t>Project 
activity / items</t>
  </si>
  <si>
    <t>Receipt amount in 
local currency</t>
  </si>
  <si>
    <t xml:space="preserve">TOTAL : </t>
  </si>
  <si>
    <t>For 6 months - Joel</t>
  </si>
  <si>
    <t>For 6 months - Mina</t>
  </si>
  <si>
    <t>For 6 months - Paul</t>
  </si>
  <si>
    <t>4 computers</t>
  </si>
  <si>
    <t xml:space="preserve">Evidence trip south (only) </t>
  </si>
  <si>
    <t>Legal opinion</t>
  </si>
  <si>
    <t>MRG name:</t>
  </si>
  <si>
    <t>Date:</t>
  </si>
  <si>
    <t>Partner's name:</t>
  </si>
  <si>
    <t xml:space="preserve">M R G  P A R T N E R ' S  F I N A N C I A L  R E P O R T I N G </t>
  </si>
  <si>
    <t xml:space="preserve">P A R T N E R S '   L I S T    O F   R E C E I P T S   </t>
  </si>
  <si>
    <t xml:space="preserve">F I N A N C I A L    R E P O R T I N G    P R E S E N T A T I O N </t>
  </si>
  <si>
    <r>
      <t xml:space="preserve">Dear Partner, would you please fill in the </t>
    </r>
    <r>
      <rPr>
        <b/>
        <sz val="14"/>
        <color rgb="FFFF0000"/>
        <rFont val="Calibri"/>
        <family val="2"/>
        <scheme val="minor"/>
      </rPr>
      <t>9 light green boxes</t>
    </r>
    <r>
      <rPr>
        <sz val="14"/>
        <color rgb="FFFF0000"/>
        <rFont val="Calibri"/>
        <family val="2"/>
        <scheme val="minor"/>
      </rPr>
      <t xml:space="preserve"> before the </t>
    </r>
    <r>
      <rPr>
        <b/>
        <sz val="14"/>
        <color rgb="FFFF0000"/>
        <rFont val="Calibri"/>
        <family val="2"/>
        <scheme val="minor"/>
      </rPr>
      <t>**/**/****</t>
    </r>
    <r>
      <rPr>
        <sz val="14"/>
        <color rgb="FFFF0000"/>
        <rFont val="Calibri"/>
        <family val="2"/>
        <scheme val="minor"/>
      </rPr>
      <t xml:space="preserve"> and send it back to the following address:
</t>
    </r>
    <r>
      <rPr>
        <b/>
        <sz val="14"/>
        <color rgb="FFFF0000"/>
        <rFont val="Calibri"/>
        <family val="2"/>
        <scheme val="minor"/>
      </rPr>
      <t>*****.********@mrgmail.org</t>
    </r>
    <r>
      <rPr>
        <sz val="14"/>
        <color rgb="FFFF0000"/>
        <rFont val="Calibri"/>
        <family val="2"/>
        <scheme val="minor"/>
      </rPr>
      <t xml:space="preserve"> - Thank you</t>
    </r>
  </si>
  <si>
    <t>&lt;= By clicking on the box an arrow appears, then you can select the right activity, or items.</t>
  </si>
  <si>
    <t>Green light boxes :</t>
  </si>
  <si>
    <t xml:space="preserve">You will find "drop-down list" : </t>
  </si>
  <si>
    <t>Salary - Program Coordinator (RECODH)</t>
  </si>
  <si>
    <t xml:space="preserve">Salary - Prog Assistant (RECODH) </t>
  </si>
  <si>
    <t>Receipts sent to MRG?</t>
  </si>
  <si>
    <t>RECODH Human Rights</t>
  </si>
  <si>
    <t>XAF</t>
  </si>
  <si>
    <t xml:space="preserve"> XAF to EUR:</t>
  </si>
  <si>
    <t>It's over budget because of the flight prices</t>
  </si>
  <si>
    <t>Budget
programmed 
XAF</t>
  </si>
  <si>
    <t>Budget 
spent 
XAF</t>
  </si>
  <si>
    <t>Budget 
programmed 
EUR</t>
  </si>
  <si>
    <t>Variation
EUR</t>
  </si>
  <si>
    <t xml:space="preserve"> </t>
  </si>
  <si>
    <t>GBP</t>
  </si>
  <si>
    <t>USD</t>
  </si>
  <si>
    <t xml:space="preserve">Detailed budget, in USD </t>
  </si>
  <si>
    <t>Item</t>
  </si>
  <si>
    <t>Unit Cost</t>
  </si>
  <si>
    <t>Unit definition</t>
  </si>
  <si>
    <t>No. of Units</t>
  </si>
  <si>
    <t>Duration def.</t>
  </si>
  <si>
    <t>Duration Yr1Q1</t>
  </si>
  <si>
    <t>Duration Yr1Q2</t>
  </si>
  <si>
    <t>Duration Yr1Q3</t>
  </si>
  <si>
    <t>Duration Yr1Q4</t>
  </si>
  <si>
    <t>Duration Yr2</t>
  </si>
  <si>
    <t>Duration Yr3</t>
  </si>
  <si>
    <t>Duration Yr4</t>
  </si>
  <si>
    <r>
      <rPr>
        <b/>
        <sz val="16"/>
        <rFont val="Arial"/>
        <family val="2"/>
      </rPr>
      <t>Q1</t>
    </r>
    <r>
      <rPr>
        <b/>
        <sz val="10"/>
        <rFont val="Arial"/>
        <family val="2"/>
      </rPr>
      <t xml:space="preserve">        Year 1</t>
    </r>
  </si>
  <si>
    <r>
      <rPr>
        <b/>
        <sz val="16"/>
        <rFont val="Arial"/>
        <family val="2"/>
      </rPr>
      <t>Q2</t>
    </r>
    <r>
      <rPr>
        <b/>
        <sz val="10"/>
        <rFont val="Arial"/>
        <family val="2"/>
      </rPr>
      <t xml:space="preserve">        Year 1</t>
    </r>
  </si>
  <si>
    <r>
      <rPr>
        <b/>
        <sz val="16"/>
        <rFont val="Arial"/>
        <family val="2"/>
      </rPr>
      <t>Q3</t>
    </r>
    <r>
      <rPr>
        <b/>
        <sz val="10"/>
        <rFont val="Arial"/>
        <family val="2"/>
      </rPr>
      <t xml:space="preserve">        Year 1</t>
    </r>
  </si>
  <si>
    <r>
      <rPr>
        <b/>
        <sz val="16"/>
        <rFont val="Arial"/>
        <family val="2"/>
      </rPr>
      <t>Q4</t>
    </r>
    <r>
      <rPr>
        <b/>
        <sz val="10"/>
        <rFont val="Arial"/>
        <family val="2"/>
      </rPr>
      <t xml:space="preserve">        Year 1</t>
    </r>
  </si>
  <si>
    <t xml:space="preserve">Year 2 </t>
  </si>
  <si>
    <t>Year 3</t>
  </si>
  <si>
    <t>Year 4 (three months only)</t>
  </si>
  <si>
    <t>Total</t>
  </si>
  <si>
    <t>GBP Equivalent</t>
  </si>
  <si>
    <t xml:space="preserve">IMOK PERSONNEL </t>
  </si>
  <si>
    <t>Project Manager</t>
  </si>
  <si>
    <t>person</t>
  </si>
  <si>
    <t>month</t>
  </si>
  <si>
    <t>money to be used in Y1 / consider as underspend?</t>
  </si>
  <si>
    <t>Coordinator</t>
  </si>
  <si>
    <t>(3 months as above/1 month to be used as per Q4)</t>
  </si>
  <si>
    <t>Finance and Admin Manager</t>
  </si>
  <si>
    <t>YEAR 1</t>
  </si>
  <si>
    <t>IT Specialist</t>
  </si>
  <si>
    <t>PROJECT ACTIVITIES</t>
  </si>
  <si>
    <t>1. PULSE-CHECKING</t>
  </si>
  <si>
    <t>1.A. Consultations with religious stakeholders and compilation of hate speech glossary</t>
  </si>
  <si>
    <t>Informal consultation sessions (Erbil, Mosul, Baghdad)</t>
  </si>
  <si>
    <t xml:space="preserve">   Facilitator</t>
  </si>
  <si>
    <t>session</t>
  </si>
  <si>
    <t xml:space="preserve">   Transportation</t>
  </si>
  <si>
    <t>lump</t>
  </si>
  <si>
    <t xml:space="preserve">   Lunch and coffee break</t>
  </si>
  <si>
    <t>day</t>
  </si>
  <si>
    <t xml:space="preserve">   Accommodation</t>
  </si>
  <si>
    <t>night</t>
  </si>
  <si>
    <t xml:space="preserve">   Hall rent</t>
  </si>
  <si>
    <t xml:space="preserve">   Stationary</t>
  </si>
  <si>
    <t>Meetings with Sunni and Shia Endowments</t>
  </si>
  <si>
    <t>Facilitator</t>
  </si>
  <si>
    <t>Transportation</t>
  </si>
  <si>
    <t>Lunch and coffee break</t>
  </si>
  <si>
    <t>Accommodation</t>
  </si>
  <si>
    <t>Hall rent</t>
  </si>
  <si>
    <t>Stationary</t>
  </si>
  <si>
    <t>1.B. Social media monitoring team</t>
  </si>
  <si>
    <t>Initial training workshops (2 workshops, 2 days each):</t>
  </si>
  <si>
    <t xml:space="preserve">   Trainer</t>
  </si>
  <si>
    <t>workshop</t>
  </si>
  <si>
    <t xml:space="preserve">   Co-trainer</t>
  </si>
  <si>
    <t xml:space="preserve">   External expert (BytesForAll)</t>
  </si>
  <si>
    <t>fee</t>
  </si>
  <si>
    <t xml:space="preserve">   Per diems</t>
  </si>
  <si>
    <t xml:space="preserve">   Stationary and certificates</t>
  </si>
  <si>
    <t>Monitoring team (1 in Baghdad, 1 in Kurdistan, 1 in Basra)</t>
  </si>
  <si>
    <t>Team leader</t>
  </si>
  <si>
    <t>1.C. Periodic hate speech bulletins (w/ Iraq Media House)</t>
  </si>
  <si>
    <t>To be produced in-house (no additional costs)</t>
  </si>
  <si>
    <t>n/a</t>
  </si>
  <si>
    <t>1.D. Journalist trainings (reponsible reporting)</t>
  </si>
  <si>
    <t>Trainer</t>
  </si>
  <si>
    <t>training</t>
  </si>
  <si>
    <t>Co-trainer</t>
  </si>
  <si>
    <t>Per diems</t>
  </si>
  <si>
    <t>Stationary and certificates</t>
  </si>
  <si>
    <t>1.F. Trainings on confronting online hate</t>
  </si>
  <si>
    <t>2.A. Grassroots advocacy planning workshop</t>
  </si>
  <si>
    <t>2.B. Production of advocacy campaign materials</t>
  </si>
  <si>
    <t>Brochures (Arabic and Kurdish)</t>
  </si>
  <si>
    <t>brochure</t>
  </si>
  <si>
    <t>Handbooks (Arabic and Kurdish)</t>
  </si>
  <si>
    <t>handbook</t>
  </si>
  <si>
    <t>4 Radio programs (host)</t>
  </si>
  <si>
    <t>program</t>
  </si>
  <si>
    <t>4 TV programs (host)</t>
  </si>
  <si>
    <t>Social media campains (content creation + sponsorship)</t>
  </si>
  <si>
    <t>Infrastructure overseas</t>
  </si>
  <si>
    <t>IMOK office rent</t>
  </si>
  <si>
    <t>rent</t>
  </si>
  <si>
    <t>Computer costs</t>
  </si>
  <si>
    <t>laptop</t>
  </si>
  <si>
    <t>Camera</t>
  </si>
  <si>
    <t>camera</t>
  </si>
  <si>
    <t>IO</t>
  </si>
  <si>
    <t>Internet and communication costs</t>
  </si>
  <si>
    <t>Other office running costs</t>
  </si>
  <si>
    <t>Receipt  in 
USD</t>
  </si>
  <si>
    <t>Date</t>
  </si>
  <si>
    <t xml:space="preserve">in </t>
  </si>
  <si>
    <t xml:space="preserve">Sub-Total </t>
  </si>
  <si>
    <t xml:space="preserve">Total for Y1 </t>
  </si>
  <si>
    <t>Left to spend in USD</t>
  </si>
  <si>
    <t>Q2</t>
  </si>
  <si>
    <t>Q3</t>
  </si>
  <si>
    <t>Q4</t>
  </si>
  <si>
    <t>=</t>
  </si>
  <si>
    <t>-</t>
  </si>
  <si>
    <t>Year:</t>
  </si>
  <si>
    <t>MRG partners: grant</t>
  </si>
  <si>
    <t>Partner spendings:</t>
  </si>
  <si>
    <t>USD to GBP</t>
  </si>
  <si>
    <t>Rate from XE (but for now it's from Infor Euro)</t>
  </si>
  <si>
    <t xml:space="preserve">Budget 
spent </t>
  </si>
  <si>
    <t xml:space="preserve">Variation </t>
  </si>
  <si>
    <t>Receipt provided?</t>
  </si>
  <si>
    <t>Receipt in 
GBP</t>
  </si>
  <si>
    <t>Q4 TOTAL</t>
  </si>
  <si>
    <t>Q3 TOTAL</t>
  </si>
  <si>
    <t>Q2 TOTAL</t>
  </si>
  <si>
    <t>Q1 TOTAL</t>
  </si>
  <si>
    <r>
      <t xml:space="preserve">Dear Partner, would you please fill in the </t>
    </r>
    <r>
      <rPr>
        <b/>
        <sz val="14"/>
        <color rgb="FFFF0000"/>
        <rFont val="Calibri"/>
        <family val="2"/>
        <scheme val="minor"/>
      </rPr>
      <t>list of receipts</t>
    </r>
    <r>
      <rPr>
        <sz val="14"/>
        <color rgb="FFFF0000"/>
        <rFont val="Calibri"/>
        <family val="2"/>
        <scheme val="minor"/>
      </rPr>
      <t xml:space="preserve"> before the </t>
    </r>
    <r>
      <rPr>
        <b/>
        <sz val="14"/>
        <color rgb="FFFF0000"/>
        <rFont val="Calibri"/>
        <family val="2"/>
        <scheme val="minor"/>
      </rPr>
      <t>**/**/****</t>
    </r>
    <r>
      <rPr>
        <sz val="14"/>
        <color rgb="FFFF0000"/>
        <rFont val="Calibri"/>
        <family val="2"/>
        <scheme val="minor"/>
      </rPr>
      <t xml:space="preserve"> and send it back to the following address:
</t>
    </r>
    <r>
      <rPr>
        <b/>
        <sz val="14"/>
        <color rgb="FFFF0000"/>
        <rFont val="Calibri"/>
        <family val="2"/>
        <scheme val="minor"/>
      </rPr>
      <t>*****.********@mrgmail.org</t>
    </r>
    <r>
      <rPr>
        <sz val="14"/>
        <color rgb="FFFF0000"/>
        <rFont val="Calibri"/>
        <family val="2"/>
        <scheme val="minor"/>
      </rPr>
      <t xml:space="preserve"> - Thank you</t>
    </r>
  </si>
  <si>
    <r>
      <t>Dear Partner, would you please fill in the</t>
    </r>
    <r>
      <rPr>
        <b/>
        <sz val="14"/>
        <color rgb="FFFF0000"/>
        <rFont val="Calibri"/>
        <family val="2"/>
        <scheme val="minor"/>
      </rPr>
      <t xml:space="preserve"> list of receipts</t>
    </r>
    <r>
      <rPr>
        <sz val="14"/>
        <color rgb="FFFF0000"/>
        <rFont val="Calibri"/>
        <family val="2"/>
        <scheme val="minor"/>
      </rPr>
      <t xml:space="preserve"> before the </t>
    </r>
    <r>
      <rPr>
        <b/>
        <sz val="14"/>
        <color rgb="FFFF0000"/>
        <rFont val="Calibri"/>
        <family val="2"/>
        <scheme val="minor"/>
      </rPr>
      <t>**/**/****</t>
    </r>
    <r>
      <rPr>
        <sz val="14"/>
        <color rgb="FFFF0000"/>
        <rFont val="Calibri"/>
        <family val="2"/>
        <scheme val="minor"/>
      </rPr>
      <t xml:space="preserve"> and send it back to the following address:
</t>
    </r>
    <r>
      <rPr>
        <b/>
        <sz val="14"/>
        <color rgb="FFFF0000"/>
        <rFont val="Calibri"/>
        <family val="2"/>
        <scheme val="minor"/>
      </rPr>
      <t>*****.********@mrgmail.org</t>
    </r>
    <r>
      <rPr>
        <sz val="14"/>
        <color rgb="FFFF0000"/>
        <rFont val="Calibri"/>
        <family val="2"/>
        <scheme val="minor"/>
      </rPr>
      <t xml:space="preserve"> - Thank you</t>
    </r>
  </si>
  <si>
    <t>Budget 
programmed for Y1</t>
  </si>
  <si>
    <t>Quarter 1</t>
  </si>
  <si>
    <t>P</t>
  </si>
  <si>
    <t>E</t>
  </si>
  <si>
    <t>O</t>
  </si>
  <si>
    <t>VARIABLES - Vaccine Confidence Fund</t>
  </si>
  <si>
    <t>Personnel (salary + fringe)</t>
  </si>
  <si>
    <t>Travel, Conference, Convening Expense</t>
  </si>
  <si>
    <t>T</t>
  </si>
  <si>
    <t>Other Expenses</t>
  </si>
  <si>
    <t>Overhead</t>
  </si>
  <si>
    <t>Implementing Partner Name:</t>
  </si>
  <si>
    <t>All Costs in $US</t>
  </si>
  <si>
    <t xml:space="preserve">Program Start Date:   </t>
  </si>
  <si>
    <t>Category</t>
  </si>
  <si>
    <t>Description of Line Item</t>
  </si>
  <si>
    <t>Cost per Unit</t>
  </si>
  <si>
    <t>Qty</t>
  </si>
  <si>
    <t>Total Budget</t>
  </si>
  <si>
    <t>Comments/Notes</t>
  </si>
  <si>
    <t>$0.00</t>
  </si>
  <si>
    <t>Subtotal</t>
  </si>
  <si>
    <t xml:space="preserve">Subtotal </t>
  </si>
  <si>
    <t>Receipt in local currency</t>
  </si>
  <si>
    <t>Item expense</t>
  </si>
  <si>
    <t>Spending Breakdown for Y1 per Quarter</t>
  </si>
  <si>
    <t>Name of organisation:</t>
  </si>
  <si>
    <t>Local currency:</t>
  </si>
  <si>
    <t>Reporting Period</t>
  </si>
  <si>
    <t>Oct-Nov21</t>
  </si>
  <si>
    <t>Nov-Dec21</t>
  </si>
  <si>
    <t>Jan-Feb22</t>
  </si>
  <si>
    <t>Minority Rights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</si>
</sst>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_([$KES]\ * #,##0.00_);_([$KES]\ * \(#,##0.00\);_([$KES]\ * &quot;-&quot;??_);_(@_)"/>
    <numFmt numFmtId="167" formatCode="_([$€-2]\ * #,##0.00_);_([$€-2]\ * \(#,##0.00\);_([$€-2]\ * &quot;-&quot;??_);_(@_)"/>
    <numFmt numFmtId="168" formatCode="mmm\-yyyy"/>
    <numFmt numFmtId="169" formatCode="_([$UGX]\ * #,##0_);_([$UGX]\ * \(#,##0\);_([$UGX]\ * &quot;-&quot;??_);_(@_)"/>
    <numFmt numFmtId="170" formatCode="_-* #,##0\ [$€-40C]_-;\-* #,##0\ [$€-40C]_-;_-* &quot;-&quot;??\ [$€-40C]_-;_-@_-"/>
    <numFmt numFmtId="171" formatCode="_([$XAF]\ * #,##0_);_([$XAF]\ * \(#,##0\);_([$XAF]\ * &quot;-&quot;??_);_(@_)"/>
    <numFmt numFmtId="172" formatCode="0.0"/>
    <numFmt numFmtId="173" formatCode="[$£-809]#,##0"/>
    <numFmt numFmtId="174" formatCode="_-* #,##0_-;\-* #,##0_-;_-* &quot;-&quot;??_-;_-@_-"/>
    <numFmt numFmtId="175" formatCode="#,##0.0"/>
    <numFmt numFmtId="176" formatCode="_([$IQD]\ * #,##0.00_);_([$IQD]\ * \(#,##0.00\);_([$IQD]\ * &quot;-&quot;??_);_(@_)"/>
    <numFmt numFmtId="177" formatCode="_([$$-409]* #,##0.00_);_([$$-409]* \(#,##0.00\);_([$$-409]* &quot;-&quot;??_);_(@_)"/>
    <numFmt numFmtId="178" formatCode="_([$$-409]* #,##0_);_([$$-409]* \(#,##0\);_([$$-409]* &quot;-&quot;??_);_(@_)"/>
    <numFmt numFmtId="179" formatCode="_-[$£-809]* #,##0.00_-;\-[$£-809]* #,##0.00_-;_-[$£-809]* &quot;-&quot;??_-;_-@_-"/>
    <numFmt numFmtId="180" formatCode="_-[$$-409]* #,##0.00_ ;_-[$$-409]* \-#,##0.00\ ;_-[$$-409]* &quot;-&quot;??_ ;_-@_ "/>
  </numFmts>
  <fonts count="3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indexed="9"/>
      <name val="Calibri Light"/>
      <family val="2"/>
      <scheme val="maj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D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8DC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B29EFA"/>
        <bgColor rgb="FF000000"/>
      </patternFill>
    </fill>
    <fill>
      <patternFill patternType="solid">
        <fgColor rgb="FFD9D9D9"/>
        <bgColor rgb="FF000000"/>
      </patternFill>
    </fill>
  </fills>
  <borders count="100">
    <border>
      <left/>
      <right/>
      <top/>
      <bottom/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7" tint="0.59999389629810485"/>
      </bottom>
      <diagonal/>
    </border>
    <border>
      <left style="thin">
        <color theme="7" tint="0.59999389629810485"/>
      </left>
      <right/>
      <top/>
      <bottom/>
      <diagonal/>
    </border>
    <border>
      <left/>
      <right style="thin">
        <color theme="7" tint="0.59999389629810485"/>
      </right>
      <top/>
      <bottom style="thin">
        <color theme="7" tint="0.59999389629810485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7" tint="0.59999389629810485"/>
      </left>
      <right/>
      <top/>
      <bottom style="thin">
        <color theme="7" tint="0.59999389629810485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9" tint="0.39997558519241921"/>
      </bottom>
      <diagonal/>
    </border>
    <border>
      <left style="thin">
        <color theme="0" tint="-0.149998474074526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/>
      <top style="thin">
        <color theme="7" tint="0.59999389629810485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7" tint="0.59999389629810485"/>
      </left>
      <right/>
      <top style="thin">
        <color theme="7" tint="0.59999389629810485"/>
      </top>
      <bottom/>
      <diagonal/>
    </border>
    <border>
      <left/>
      <right style="thin">
        <color theme="7" tint="0.59999389629810485"/>
      </right>
      <top style="thin">
        <color theme="7" tint="0.59999389629810485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rgb="FF009D56"/>
      </left>
      <right/>
      <top style="medium">
        <color rgb="FF009D56"/>
      </top>
      <bottom/>
      <diagonal/>
    </border>
    <border>
      <left/>
      <right/>
      <top style="medium">
        <color rgb="FF009D56"/>
      </top>
      <bottom style="thin">
        <color theme="7" tint="0.59999389629810485"/>
      </bottom>
      <diagonal/>
    </border>
    <border>
      <left/>
      <right style="medium">
        <color rgb="FF009D56"/>
      </right>
      <top style="medium">
        <color rgb="FF009D56"/>
      </top>
      <bottom style="thin">
        <color theme="7" tint="0.59999389629810485"/>
      </bottom>
      <diagonal/>
    </border>
    <border>
      <left style="medium">
        <color rgb="FF009D56"/>
      </left>
      <right/>
      <top/>
      <bottom style="medium">
        <color rgb="FF009D56"/>
      </bottom>
      <diagonal/>
    </border>
    <border>
      <left/>
      <right/>
      <top style="thin">
        <color theme="7" tint="0.59999389629810485"/>
      </top>
      <bottom style="medium">
        <color rgb="FF009D56"/>
      </bottom>
      <diagonal/>
    </border>
    <border>
      <left/>
      <right style="medium">
        <color rgb="FF009D56"/>
      </right>
      <top style="thin">
        <color theme="7" tint="0.59999389629810485"/>
      </top>
      <bottom style="medium">
        <color rgb="FF009D5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rgb="FF009D56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</cellStyleXfs>
  <cellXfs count="5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14" fontId="0" fillId="4" borderId="0" xfId="0" applyNumberForma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4" borderId="0" xfId="0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/>
    </xf>
    <xf numFmtId="0" fontId="0" fillId="0" borderId="0" xfId="0" applyFont="1"/>
    <xf numFmtId="0" fontId="1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4" borderId="0" xfId="0" applyFont="1" applyFill="1"/>
    <xf numFmtId="0" fontId="0" fillId="0" borderId="0" xfId="0" applyFont="1" applyFill="1"/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/>
    <xf numFmtId="0" fontId="0" fillId="4" borderId="0" xfId="0" applyFont="1" applyFill="1" applyAlignment="1">
      <alignment wrapText="1"/>
    </xf>
    <xf numFmtId="0" fontId="0" fillId="6" borderId="0" xfId="0" applyFont="1" applyFill="1" applyBorder="1"/>
    <xf numFmtId="166" fontId="0" fillId="6" borderId="0" xfId="0" applyNumberFormat="1" applyFont="1" applyFill="1" applyBorder="1"/>
    <xf numFmtId="0" fontId="0" fillId="6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/>
    </xf>
    <xf numFmtId="0" fontId="8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4" fontId="0" fillId="8" borderId="0" xfId="0" applyNumberForma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0" fillId="4" borderId="0" xfId="0" applyFill="1" applyBorder="1" applyAlignment="1">
      <alignment vertical="top"/>
    </xf>
    <xf numFmtId="0" fontId="0" fillId="8" borderId="2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4" fontId="0" fillId="4" borderId="10" xfId="0" applyNumberForma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14" fontId="0" fillId="8" borderId="9" xfId="0" applyNumberForma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top"/>
    </xf>
    <xf numFmtId="170" fontId="0" fillId="6" borderId="0" xfId="2" applyNumberFormat="1" applyFont="1" applyFill="1" applyBorder="1" applyAlignment="1">
      <alignment vertical="center"/>
    </xf>
    <xf numFmtId="1" fontId="0" fillId="6" borderId="0" xfId="0" applyNumberForma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3" borderId="18" xfId="0" applyFill="1" applyBorder="1" applyAlignment="1">
      <alignment horizontal="center" vertical="center"/>
    </xf>
    <xf numFmtId="168" fontId="0" fillId="3" borderId="15" xfId="0" applyNumberForma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vertical="center"/>
    </xf>
    <xf numFmtId="0" fontId="0" fillId="5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right"/>
    </xf>
    <xf numFmtId="169" fontId="1" fillId="5" borderId="20" xfId="0" applyNumberFormat="1" applyFont="1" applyFill="1" applyBorder="1"/>
    <xf numFmtId="0" fontId="1" fillId="5" borderId="20" xfId="0" applyFont="1" applyFill="1" applyBorder="1"/>
    <xf numFmtId="0" fontId="0" fillId="5" borderId="2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/>
    </xf>
    <xf numFmtId="0" fontId="0" fillId="4" borderId="25" xfId="0" applyFont="1" applyFill="1" applyBorder="1"/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right" vertical="center"/>
    </xf>
    <xf numFmtId="0" fontId="1" fillId="5" borderId="22" xfId="0" applyFon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0" fillId="4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2" fontId="0" fillId="6" borderId="27" xfId="0" applyNumberFormat="1" applyFill="1" applyBorder="1" applyAlignment="1">
      <alignment vertical="center"/>
    </xf>
    <xf numFmtId="0" fontId="0" fillId="6" borderId="22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0" fillId="3" borderId="15" xfId="0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4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6" borderId="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3" fontId="0" fillId="8" borderId="7" xfId="0" applyNumberFormat="1" applyFont="1" applyFill="1" applyBorder="1" applyAlignment="1">
      <alignment horizontal="right" vertical="center" indent="1"/>
    </xf>
    <xf numFmtId="3" fontId="0" fillId="8" borderId="14" xfId="0" applyNumberFormat="1" applyFont="1" applyFill="1" applyBorder="1" applyAlignment="1">
      <alignment horizontal="right" vertical="center" indent="1"/>
    </xf>
    <xf numFmtId="4" fontId="0" fillId="8" borderId="14" xfId="0" applyNumberFormat="1" applyFont="1" applyFill="1" applyBorder="1" applyAlignment="1">
      <alignment horizontal="right" vertical="center" indent="1"/>
    </xf>
    <xf numFmtId="0" fontId="0" fillId="8" borderId="7" xfId="0" applyFont="1" applyFill="1" applyBorder="1" applyAlignment="1">
      <alignment horizontal="left" indent="1"/>
    </xf>
    <xf numFmtId="0" fontId="0" fillId="8" borderId="12" xfId="0" applyFont="1" applyFill="1" applyBorder="1" applyAlignment="1">
      <alignment horizontal="left" indent="1"/>
    </xf>
    <xf numFmtId="0" fontId="0" fillId="8" borderId="12" xfId="0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left" indent="1"/>
    </xf>
    <xf numFmtId="4" fontId="0" fillId="8" borderId="39" xfId="0" applyNumberFormat="1" applyFont="1" applyFill="1" applyBorder="1" applyAlignment="1">
      <alignment horizontal="right" vertical="center" indent="1"/>
    </xf>
    <xf numFmtId="0" fontId="0" fillId="8" borderId="14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171" fontId="0" fillId="6" borderId="22" xfId="0" applyNumberFormat="1" applyFill="1" applyBorder="1" applyAlignment="1">
      <alignment vertical="center"/>
    </xf>
    <xf numFmtId="2" fontId="0" fillId="3" borderId="15" xfId="2" applyNumberFormat="1" applyFont="1" applyFill="1" applyBorder="1" applyAlignment="1">
      <alignment horizontal="right" vertical="center" indent="1"/>
    </xf>
    <xf numFmtId="2" fontId="0" fillId="3" borderId="19" xfId="2" applyNumberFormat="1" applyFont="1" applyFill="1" applyBorder="1" applyAlignment="1">
      <alignment horizontal="right" vertical="center" indent="1"/>
    </xf>
    <xf numFmtId="2" fontId="0" fillId="4" borderId="15" xfId="0" applyNumberFormat="1" applyFont="1" applyFill="1" applyBorder="1" applyAlignment="1">
      <alignment horizontal="right" vertical="center" indent="1"/>
    </xf>
    <xf numFmtId="2" fontId="0" fillId="4" borderId="19" xfId="0" applyNumberFormat="1" applyFont="1" applyFill="1" applyBorder="1" applyAlignment="1">
      <alignment horizontal="right" vertical="center" indent="1"/>
    </xf>
    <xf numFmtId="2" fontId="0" fillId="4" borderId="15" xfId="0" applyNumberFormat="1" applyFill="1" applyBorder="1" applyAlignment="1">
      <alignment horizontal="right" vertical="center" indent="1"/>
    </xf>
    <xf numFmtId="2" fontId="0" fillId="4" borderId="19" xfId="0" applyNumberFormat="1" applyFill="1" applyBorder="1" applyAlignment="1">
      <alignment horizontal="right" vertical="center" indent="1"/>
    </xf>
    <xf numFmtId="171" fontId="0" fillId="5" borderId="20" xfId="0" applyNumberFormat="1" applyFont="1" applyFill="1" applyBorder="1" applyAlignment="1">
      <alignment horizontal="left" indent="2"/>
    </xf>
    <xf numFmtId="171" fontId="0" fillId="5" borderId="20" xfId="0" applyNumberFormat="1" applyFont="1" applyFill="1" applyBorder="1" applyAlignment="1">
      <alignment horizontal="left" indent="4"/>
    </xf>
    <xf numFmtId="167" fontId="1" fillId="5" borderId="20" xfId="2" applyNumberFormat="1" applyFont="1" applyFill="1" applyBorder="1" applyAlignment="1">
      <alignment horizontal="center" vertical="center"/>
    </xf>
    <xf numFmtId="167" fontId="1" fillId="5" borderId="20" xfId="2" applyNumberFormat="1" applyFont="1" applyFill="1" applyBorder="1" applyAlignment="1">
      <alignment horizontal="left" vertical="center"/>
    </xf>
    <xf numFmtId="2" fontId="0" fillId="4" borderId="0" xfId="0" applyNumberFormat="1" applyFont="1" applyFill="1" applyBorder="1" applyAlignment="1">
      <alignment horizontal="left" vertical="center"/>
    </xf>
    <xf numFmtId="0" fontId="0" fillId="4" borderId="38" xfId="0" applyFill="1" applyBorder="1" applyAlignment="1">
      <alignment vertical="center"/>
    </xf>
    <xf numFmtId="167" fontId="1" fillId="5" borderId="20" xfId="2" applyNumberFormat="1" applyFont="1" applyFill="1" applyBorder="1" applyAlignment="1">
      <alignment horizontal="left" vertical="center" indent="7"/>
    </xf>
    <xf numFmtId="0" fontId="9" fillId="9" borderId="24" xfId="0" applyFont="1" applyFill="1" applyBorder="1" applyAlignment="1">
      <alignment vertical="center"/>
    </xf>
    <xf numFmtId="0" fontId="9" fillId="9" borderId="26" xfId="0" applyFont="1" applyFill="1" applyBorder="1" applyAlignment="1">
      <alignment vertical="center"/>
    </xf>
    <xf numFmtId="14" fontId="1" fillId="3" borderId="15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1" fillId="4" borderId="10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14" fontId="1" fillId="4" borderId="0" xfId="0" applyNumberFormat="1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4" borderId="0" xfId="0" applyFont="1" applyFill="1" applyBorder="1" applyAlignment="1">
      <alignment horizontal="right" vertical="center"/>
    </xf>
    <xf numFmtId="0" fontId="0" fillId="6" borderId="0" xfId="0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9" fontId="1" fillId="5" borderId="20" xfId="3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4" fillId="0" borderId="42" xfId="0" applyFont="1" applyBorder="1" applyProtection="1">
      <protection locked="0"/>
    </xf>
    <xf numFmtId="0" fontId="0" fillId="0" borderId="43" xfId="0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172" fontId="0" fillId="0" borderId="43" xfId="0" applyNumberFormat="1" applyBorder="1" applyAlignment="1" applyProtection="1">
      <alignment horizontal="center"/>
      <protection locked="0"/>
    </xf>
    <xf numFmtId="0" fontId="14" fillId="0" borderId="42" xfId="0" applyFont="1" applyBorder="1" applyAlignment="1" applyProtection="1">
      <alignment horizontal="center"/>
      <protection locked="0"/>
    </xf>
    <xf numFmtId="0" fontId="14" fillId="0" borderId="43" xfId="0" applyFont="1" applyBorder="1" applyAlignment="1">
      <alignment horizontal="center"/>
    </xf>
    <xf numFmtId="10" fontId="14" fillId="0" borderId="43" xfId="3" applyNumberFormat="1" applyFont="1" applyBorder="1" applyAlignment="1" applyProtection="1">
      <alignment horizontal="center"/>
      <protection locked="0"/>
    </xf>
    <xf numFmtId="0" fontId="14" fillId="0" borderId="43" xfId="0" applyFont="1" applyBorder="1" applyAlignment="1" applyProtection="1">
      <alignment horizontal="center"/>
      <protection locked="0"/>
    </xf>
    <xf numFmtId="0" fontId="14" fillId="0" borderId="46" xfId="0" applyFont="1" applyBorder="1" applyAlignment="1">
      <alignment horizontal="center"/>
    </xf>
    <xf numFmtId="0" fontId="14" fillId="0" borderId="47" xfId="0" applyFont="1" applyBorder="1" applyProtection="1">
      <protection locked="0"/>
    </xf>
    <xf numFmtId="0" fontId="14" fillId="0" borderId="48" xfId="0" applyFont="1" applyBorder="1" applyAlignment="1" applyProtection="1">
      <alignment horizontal="center" wrapText="1"/>
      <protection locked="0"/>
    </xf>
    <xf numFmtId="172" fontId="14" fillId="0" borderId="48" xfId="0" applyNumberFormat="1" applyFont="1" applyBorder="1" applyAlignment="1" applyProtection="1">
      <alignment horizontal="center" wrapText="1"/>
      <protection locked="0"/>
    </xf>
    <xf numFmtId="0" fontId="14" fillId="0" borderId="48" xfId="0" applyFont="1" applyBorder="1" applyAlignment="1">
      <alignment horizontal="center"/>
    </xf>
    <xf numFmtId="0" fontId="14" fillId="0" borderId="49" xfId="0" applyFont="1" applyBorder="1" applyAlignment="1">
      <alignment horizontal="center" wrapText="1"/>
    </xf>
    <xf numFmtId="0" fontId="14" fillId="0" borderId="50" xfId="0" applyFont="1" applyBorder="1" applyProtection="1">
      <protection locked="0"/>
    </xf>
    <xf numFmtId="0" fontId="14" fillId="0" borderId="51" xfId="0" applyFont="1" applyBorder="1" applyAlignment="1" applyProtection="1">
      <alignment horizontal="center" wrapText="1"/>
      <protection locked="0"/>
    </xf>
    <xf numFmtId="172" fontId="14" fillId="0" borderId="51" xfId="0" applyNumberFormat="1" applyFont="1" applyBorder="1" applyAlignment="1" applyProtection="1">
      <alignment horizontal="center" wrapText="1"/>
      <protection locked="0"/>
    </xf>
    <xf numFmtId="0" fontId="14" fillId="0" borderId="51" xfId="0" applyFont="1" applyBorder="1" applyAlignment="1">
      <alignment horizontal="center"/>
    </xf>
    <xf numFmtId="0" fontId="14" fillId="0" borderId="47" xfId="0" applyFont="1" applyBorder="1" applyAlignment="1">
      <alignment horizontal="center" wrapText="1"/>
    </xf>
    <xf numFmtId="0" fontId="16" fillId="0" borderId="52" xfId="0" applyFont="1" applyBorder="1" applyProtection="1">
      <protection locked="0"/>
    </xf>
    <xf numFmtId="0" fontId="14" fillId="0" borderId="53" xfId="0" applyFont="1" applyBorder="1" applyAlignment="1" applyProtection="1">
      <alignment horizontal="center" wrapText="1"/>
      <protection locked="0"/>
    </xf>
    <xf numFmtId="172" fontId="14" fillId="0" borderId="53" xfId="0" applyNumberFormat="1" applyFont="1" applyBorder="1" applyAlignment="1" applyProtection="1">
      <alignment horizontal="center" wrapText="1"/>
      <protection locked="0"/>
    </xf>
    <xf numFmtId="0" fontId="14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 wrapText="1"/>
    </xf>
    <xf numFmtId="0" fontId="6" fillId="0" borderId="54" xfId="0" applyFont="1" applyBorder="1" applyAlignment="1" applyProtection="1">
      <alignment wrapText="1"/>
      <protection locked="0"/>
    </xf>
    <xf numFmtId="3" fontId="6" fillId="0" borderId="55" xfId="0" applyNumberFormat="1" applyFont="1" applyBorder="1" applyAlignment="1" applyProtection="1">
      <alignment horizontal="center"/>
      <protection locked="0"/>
    </xf>
    <xf numFmtId="172" fontId="6" fillId="0" borderId="55" xfId="0" applyNumberFormat="1" applyFont="1" applyBorder="1" applyAlignment="1" applyProtection="1">
      <alignment horizontal="center"/>
      <protection locked="0"/>
    </xf>
    <xf numFmtId="3" fontId="17" fillId="10" borderId="55" xfId="0" applyNumberFormat="1" applyFont="1" applyFill="1" applyBorder="1" applyProtection="1">
      <protection hidden="1"/>
    </xf>
    <xf numFmtId="3" fontId="17" fillId="11" borderId="55" xfId="0" applyNumberFormat="1" applyFont="1" applyFill="1" applyBorder="1" applyProtection="1">
      <protection hidden="1"/>
    </xf>
    <xf numFmtId="3" fontId="17" fillId="0" borderId="55" xfId="0" applyNumberFormat="1" applyFont="1" applyBorder="1" applyProtection="1">
      <protection hidden="1"/>
    </xf>
    <xf numFmtId="173" fontId="18" fillId="0" borderId="56" xfId="0" applyNumberFormat="1" applyFont="1" applyBorder="1" applyAlignment="1">
      <alignment horizontal="center"/>
    </xf>
    <xf numFmtId="0" fontId="0" fillId="10" borderId="0" xfId="0" applyFill="1"/>
    <xf numFmtId="0" fontId="6" fillId="0" borderId="57" xfId="0" applyFont="1" applyBorder="1" applyAlignment="1" applyProtection="1">
      <alignment wrapText="1"/>
      <protection locked="0"/>
    </xf>
    <xf numFmtId="3" fontId="6" fillId="0" borderId="58" xfId="0" applyNumberFormat="1" applyFont="1" applyBorder="1" applyAlignment="1" applyProtection="1">
      <alignment horizontal="center"/>
      <protection locked="0"/>
    </xf>
    <xf numFmtId="172" fontId="6" fillId="0" borderId="58" xfId="0" applyNumberFormat="1" applyFont="1" applyBorder="1" applyAlignment="1" applyProtection="1">
      <alignment horizontal="center"/>
      <protection locked="0"/>
    </xf>
    <xf numFmtId="3" fontId="17" fillId="10" borderId="58" xfId="0" applyNumberFormat="1" applyFont="1" applyFill="1" applyBorder="1" applyProtection="1">
      <protection hidden="1"/>
    </xf>
    <xf numFmtId="3" fontId="17" fillId="11" borderId="58" xfId="0" applyNumberFormat="1" applyFont="1" applyFill="1" applyBorder="1" applyProtection="1">
      <protection hidden="1"/>
    </xf>
    <xf numFmtId="3" fontId="17" fillId="0" borderId="58" xfId="0" applyNumberFormat="1" applyFont="1" applyBorder="1" applyProtection="1">
      <protection hidden="1"/>
    </xf>
    <xf numFmtId="173" fontId="18" fillId="0" borderId="59" xfId="0" applyNumberFormat="1" applyFont="1" applyBorder="1" applyAlignment="1">
      <alignment horizontal="center"/>
    </xf>
    <xf numFmtId="0" fontId="0" fillId="12" borderId="0" xfId="0" applyFill="1"/>
    <xf numFmtId="0" fontId="0" fillId="11" borderId="58" xfId="0" applyFill="1" applyBorder="1"/>
    <xf numFmtId="0" fontId="6" fillId="0" borderId="47" xfId="0" applyFont="1" applyBorder="1" applyAlignment="1" applyProtection="1">
      <alignment wrapText="1"/>
      <protection locked="0"/>
    </xf>
    <xf numFmtId="3" fontId="6" fillId="0" borderId="48" xfId="0" applyNumberFormat="1" applyFont="1" applyBorder="1" applyAlignment="1" applyProtection="1">
      <alignment horizontal="center"/>
      <protection locked="0"/>
    </xf>
    <xf numFmtId="1" fontId="6" fillId="0" borderId="48" xfId="0" applyNumberFormat="1" applyFont="1" applyBorder="1" applyAlignment="1" applyProtection="1">
      <alignment horizontal="center"/>
      <protection locked="0"/>
    </xf>
    <xf numFmtId="3" fontId="19" fillId="10" borderId="48" xfId="0" applyNumberFormat="1" applyFont="1" applyFill="1" applyBorder="1" applyProtection="1">
      <protection hidden="1"/>
    </xf>
    <xf numFmtId="3" fontId="19" fillId="11" borderId="48" xfId="0" applyNumberFormat="1" applyFont="1" applyFill="1" applyBorder="1" applyProtection="1">
      <protection hidden="1"/>
    </xf>
    <xf numFmtId="3" fontId="19" fillId="0" borderId="48" xfId="0" applyNumberFormat="1" applyFont="1" applyBorder="1" applyProtection="1">
      <protection hidden="1"/>
    </xf>
    <xf numFmtId="173" fontId="14" fillId="0" borderId="49" xfId="0" applyNumberFormat="1" applyFont="1" applyBorder="1" applyAlignment="1">
      <alignment horizontal="center"/>
    </xf>
    <xf numFmtId="0" fontId="6" fillId="0" borderId="51" xfId="0" applyFont="1" applyBorder="1" applyAlignment="1" applyProtection="1">
      <alignment wrapText="1"/>
      <protection locked="0"/>
    </xf>
    <xf numFmtId="3" fontId="6" fillId="0" borderId="51" xfId="0" applyNumberFormat="1" applyFont="1" applyBorder="1" applyAlignment="1" applyProtection="1">
      <alignment horizontal="center"/>
      <protection locked="0"/>
    </xf>
    <xf numFmtId="1" fontId="6" fillId="0" borderId="51" xfId="0" applyNumberFormat="1" applyFont="1" applyBorder="1" applyAlignment="1" applyProtection="1">
      <alignment horizontal="center"/>
      <protection locked="0"/>
    </xf>
    <xf numFmtId="3" fontId="19" fillId="0" borderId="51" xfId="0" applyNumberFormat="1" applyFont="1" applyBorder="1" applyProtection="1">
      <protection hidden="1"/>
    </xf>
    <xf numFmtId="173" fontId="14" fillId="0" borderId="51" xfId="0" applyNumberFormat="1" applyFont="1" applyBorder="1" applyAlignment="1">
      <alignment horizontal="center"/>
    </xf>
    <xf numFmtId="0" fontId="16" fillId="0" borderId="53" xfId="0" applyFont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72" fontId="14" fillId="0" borderId="0" xfId="0" applyNumberFormat="1" applyFont="1" applyAlignment="1" applyProtection="1">
      <alignment horizontal="center"/>
      <protection locked="0"/>
    </xf>
    <xf numFmtId="4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3" xfId="0" applyFont="1" applyBorder="1" applyAlignment="1" applyProtection="1">
      <alignment horizontal="center"/>
      <protection locked="0"/>
    </xf>
    <xf numFmtId="172" fontId="14" fillId="0" borderId="53" xfId="0" applyNumberFormat="1" applyFont="1" applyBorder="1" applyAlignment="1" applyProtection="1">
      <alignment horizontal="center"/>
      <protection locked="0"/>
    </xf>
    <xf numFmtId="4" fontId="14" fillId="0" borderId="53" xfId="0" applyNumberFormat="1" applyFont="1" applyBorder="1" applyAlignment="1" applyProtection="1">
      <alignment horizontal="center"/>
      <protection locked="0"/>
    </xf>
    <xf numFmtId="3" fontId="14" fillId="0" borderId="53" xfId="0" applyNumberFormat="1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20" fillId="0" borderId="61" xfId="0" applyFont="1" applyBorder="1" applyProtection="1">
      <protection locked="0"/>
    </xf>
    <xf numFmtId="0" fontId="14" fillId="0" borderId="55" xfId="0" applyFont="1" applyBorder="1" applyAlignment="1" applyProtection="1">
      <alignment horizontal="center"/>
      <protection locked="0"/>
    </xf>
    <xf numFmtId="172" fontId="14" fillId="0" borderId="55" xfId="0" applyNumberFormat="1" applyFont="1" applyBorder="1" applyAlignment="1" applyProtection="1">
      <alignment horizontal="center"/>
      <protection locked="0"/>
    </xf>
    <xf numFmtId="4" fontId="14" fillId="0" borderId="55" xfId="0" applyNumberFormat="1" applyFont="1" applyBorder="1" applyAlignment="1" applyProtection="1">
      <alignment horizontal="center"/>
      <protection locked="0"/>
    </xf>
    <xf numFmtId="0" fontId="14" fillId="0" borderId="55" xfId="0" applyFont="1" applyBorder="1" applyAlignment="1">
      <alignment horizontal="center"/>
    </xf>
    <xf numFmtId="3" fontId="14" fillId="0" borderId="55" xfId="0" applyNumberFormat="1" applyFont="1" applyBorder="1" applyAlignment="1">
      <alignment horizontal="center"/>
    </xf>
    <xf numFmtId="0" fontId="14" fillId="0" borderId="57" xfId="0" applyFont="1" applyBorder="1" applyProtection="1">
      <protection locked="0"/>
    </xf>
    <xf numFmtId="3" fontId="14" fillId="0" borderId="58" xfId="0" applyNumberFormat="1" applyFont="1" applyBorder="1" applyAlignment="1" applyProtection="1">
      <alignment horizontal="center"/>
      <protection locked="0"/>
    </xf>
    <xf numFmtId="172" fontId="14" fillId="0" borderId="58" xfId="0" applyNumberFormat="1" applyFont="1" applyBorder="1" applyAlignment="1" applyProtection="1">
      <alignment horizontal="center"/>
      <protection locked="0"/>
    </xf>
    <xf numFmtId="4" fontId="14" fillId="0" borderId="58" xfId="0" applyNumberFormat="1" applyFont="1" applyBorder="1" applyAlignment="1" applyProtection="1">
      <alignment horizontal="center"/>
      <protection locked="0"/>
    </xf>
    <xf numFmtId="3" fontId="19" fillId="0" borderId="58" xfId="0" applyNumberFormat="1" applyFont="1" applyBorder="1" applyProtection="1">
      <protection hidden="1"/>
    </xf>
    <xf numFmtId="3" fontId="14" fillId="0" borderId="59" xfId="0" applyNumberFormat="1" applyFont="1" applyBorder="1" applyAlignment="1">
      <alignment horizontal="center"/>
    </xf>
    <xf numFmtId="0" fontId="6" fillId="0" borderId="57" xfId="0" applyFont="1" applyBorder="1" applyProtection="1">
      <protection locked="0"/>
    </xf>
    <xf numFmtId="3" fontId="0" fillId="0" borderId="58" xfId="0" applyNumberFormat="1" applyBorder="1" applyAlignment="1" applyProtection="1">
      <alignment horizontal="center"/>
      <protection locked="0"/>
    </xf>
    <xf numFmtId="172" fontId="0" fillId="0" borderId="58" xfId="0" applyNumberFormat="1" applyBorder="1" applyAlignment="1" applyProtection="1">
      <alignment horizontal="center"/>
      <protection locked="0"/>
    </xf>
    <xf numFmtId="3" fontId="14" fillId="11" borderId="58" xfId="0" applyNumberFormat="1" applyFont="1" applyFill="1" applyBorder="1"/>
    <xf numFmtId="3" fontId="14" fillId="0" borderId="58" xfId="0" applyNumberFormat="1" applyFont="1" applyBorder="1"/>
    <xf numFmtId="173" fontId="14" fillId="0" borderId="59" xfId="0" applyNumberFormat="1" applyFont="1" applyBorder="1" applyAlignment="1">
      <alignment horizontal="center"/>
    </xf>
    <xf numFmtId="3" fontId="6" fillId="0" borderId="58" xfId="0" applyNumberFormat="1" applyFont="1" applyBorder="1"/>
    <xf numFmtId="3" fontId="0" fillId="0" borderId="58" xfId="0" applyNumberFormat="1" applyBorder="1"/>
    <xf numFmtId="0" fontId="0" fillId="0" borderId="57" xfId="0" applyBorder="1" applyAlignment="1" applyProtection="1">
      <alignment wrapText="1"/>
      <protection locked="0"/>
    </xf>
    <xf numFmtId="0" fontId="14" fillId="0" borderId="57" xfId="0" applyFont="1" applyBorder="1" applyAlignment="1" applyProtection="1">
      <alignment wrapText="1"/>
      <protection locked="0"/>
    </xf>
    <xf numFmtId="0" fontId="0" fillId="0" borderId="58" xfId="0" applyBorder="1"/>
    <xf numFmtId="174" fontId="4" fillId="0" borderId="58" xfId="1" applyNumberFormat="1" applyBorder="1"/>
    <xf numFmtId="0" fontId="17" fillId="0" borderId="57" xfId="0" applyFont="1" applyBorder="1" applyAlignment="1" applyProtection="1">
      <alignment wrapText="1"/>
      <protection locked="0"/>
    </xf>
    <xf numFmtId="0" fontId="18" fillId="0" borderId="57" xfId="0" applyFont="1" applyBorder="1" applyAlignment="1" applyProtection="1">
      <alignment wrapText="1"/>
      <protection locked="0"/>
    </xf>
    <xf numFmtId="3" fontId="19" fillId="11" borderId="58" xfId="0" applyNumberFormat="1" applyFont="1" applyFill="1" applyBorder="1" applyProtection="1">
      <protection hidden="1"/>
    </xf>
    <xf numFmtId="0" fontId="0" fillId="0" borderId="57" xfId="0" applyBorder="1" applyProtection="1">
      <protection locked="0"/>
    </xf>
    <xf numFmtId="4" fontId="0" fillId="0" borderId="58" xfId="0" applyNumberFormat="1" applyBorder="1" applyAlignment="1" applyProtection="1">
      <alignment horizontal="center"/>
      <protection locked="0"/>
    </xf>
    <xf numFmtId="0" fontId="21" fillId="0" borderId="57" xfId="0" applyFont="1" applyBorder="1" applyProtection="1">
      <protection locked="0"/>
    </xf>
    <xf numFmtId="4" fontId="14" fillId="0" borderId="58" xfId="1" applyNumberFormat="1" applyFont="1" applyBorder="1" applyAlignment="1" applyProtection="1">
      <alignment horizontal="center"/>
      <protection locked="0"/>
    </xf>
    <xf numFmtId="0" fontId="14" fillId="0" borderId="54" xfId="0" applyFont="1" applyBorder="1" applyProtection="1">
      <protection locked="0"/>
    </xf>
    <xf numFmtId="3" fontId="0" fillId="0" borderId="55" xfId="0" applyNumberFormat="1" applyBorder="1" applyAlignment="1" applyProtection="1">
      <alignment horizontal="center"/>
      <protection locked="0"/>
    </xf>
    <xf numFmtId="172" fontId="0" fillId="0" borderId="55" xfId="0" applyNumberFormat="1" applyBorder="1" applyAlignment="1" applyProtection="1">
      <alignment horizontal="center"/>
      <protection locked="0"/>
    </xf>
    <xf numFmtId="4" fontId="0" fillId="0" borderId="55" xfId="1" applyNumberFormat="1" applyFont="1" applyBorder="1" applyAlignment="1" applyProtection="1">
      <alignment horizontal="center"/>
      <protection locked="0"/>
    </xf>
    <xf numFmtId="3" fontId="0" fillId="0" borderId="55" xfId="0" applyNumberFormat="1" applyBorder="1"/>
    <xf numFmtId="3" fontId="6" fillId="0" borderId="55" xfId="1" applyNumberFormat="1" applyFont="1" applyBorder="1"/>
    <xf numFmtId="3" fontId="0" fillId="0" borderId="55" xfId="1" applyNumberFormat="1" applyFont="1" applyBorder="1" applyAlignment="1" applyProtection="1">
      <alignment horizontal="center"/>
      <protection locked="0"/>
    </xf>
    <xf numFmtId="3" fontId="0" fillId="0" borderId="58" xfId="1" applyNumberFormat="1" applyFont="1" applyBorder="1" applyAlignment="1" applyProtection="1">
      <alignment horizontal="center"/>
      <protection locked="0"/>
    </xf>
    <xf numFmtId="175" fontId="0" fillId="0" borderId="58" xfId="0" applyNumberFormat="1" applyBorder="1" applyAlignment="1" applyProtection="1">
      <alignment horizontal="center"/>
      <protection locked="0"/>
    </xf>
    <xf numFmtId="4" fontId="0" fillId="0" borderId="58" xfId="1" applyNumberFormat="1" applyFont="1" applyBorder="1" applyAlignment="1" applyProtection="1">
      <alignment horizontal="center"/>
      <protection locked="0"/>
    </xf>
    <xf numFmtId="3" fontId="6" fillId="0" borderId="58" xfId="1" applyNumberFormat="1" applyFont="1" applyBorder="1"/>
    <xf numFmtId="0" fontId="6" fillId="0" borderId="62" xfId="0" applyFont="1" applyBorder="1"/>
    <xf numFmtId="0" fontId="0" fillId="0" borderId="58" xfId="0" applyBorder="1" applyAlignment="1">
      <alignment horizontal="center"/>
    </xf>
    <xf numFmtId="0" fontId="6" fillId="0" borderId="58" xfId="0" applyFont="1" applyBorder="1" applyAlignment="1">
      <alignment horizontal="center"/>
    </xf>
    <xf numFmtId="172" fontId="6" fillId="0" borderId="58" xfId="0" applyNumberFormat="1" applyFont="1" applyBorder="1" applyAlignment="1">
      <alignment horizontal="center"/>
    </xf>
    <xf numFmtId="172" fontId="0" fillId="0" borderId="58" xfId="0" applyNumberFormat="1" applyBorder="1" applyAlignment="1">
      <alignment horizontal="center"/>
    </xf>
    <xf numFmtId="0" fontId="1" fillId="0" borderId="63" xfId="0" applyFont="1" applyBorder="1"/>
    <xf numFmtId="0" fontId="1" fillId="0" borderId="64" xfId="0" applyFont="1" applyBorder="1"/>
    <xf numFmtId="3" fontId="1" fillId="0" borderId="64" xfId="0" applyNumberFormat="1" applyFont="1" applyBorder="1"/>
    <xf numFmtId="173" fontId="1" fillId="0" borderId="65" xfId="0" applyNumberFormat="1" applyFont="1" applyBorder="1"/>
    <xf numFmtId="0" fontId="6" fillId="13" borderId="62" xfId="0" applyFont="1" applyFill="1" applyBorder="1"/>
    <xf numFmtId="0" fontId="0" fillId="13" borderId="58" xfId="0" applyFill="1" applyBorder="1" applyAlignment="1">
      <alignment horizontal="center"/>
    </xf>
    <xf numFmtId="0" fontId="6" fillId="13" borderId="58" xfId="0" applyFont="1" applyFill="1" applyBorder="1" applyAlignment="1">
      <alignment horizontal="center"/>
    </xf>
    <xf numFmtId="172" fontId="0" fillId="13" borderId="58" xfId="0" applyNumberFormat="1" applyFill="1" applyBorder="1" applyAlignment="1">
      <alignment horizontal="center"/>
    </xf>
    <xf numFmtId="3" fontId="6" fillId="13" borderId="58" xfId="0" applyNumberFormat="1" applyFont="1" applyFill="1" applyBorder="1" applyAlignment="1" applyProtection="1">
      <alignment horizontal="center"/>
      <protection locked="0"/>
    </xf>
    <xf numFmtId="3" fontId="6" fillId="13" borderId="58" xfId="1" applyNumberFormat="1" applyFont="1" applyFill="1" applyBorder="1" applyAlignment="1" applyProtection="1">
      <alignment horizontal="center"/>
      <protection locked="0"/>
    </xf>
    <xf numFmtId="3" fontId="17" fillId="13" borderId="58" xfId="0" applyNumberFormat="1" applyFont="1" applyFill="1" applyBorder="1" applyProtection="1">
      <protection hidden="1"/>
    </xf>
    <xf numFmtId="173" fontId="18" fillId="13" borderId="59" xfId="0" applyNumberFormat="1" applyFont="1" applyFill="1" applyBorder="1" applyAlignment="1">
      <alignment horizontal="center"/>
    </xf>
    <xf numFmtId="3" fontId="14" fillId="0" borderId="58" xfId="1" applyNumberFormat="1" applyFont="1" applyBorder="1"/>
    <xf numFmtId="0" fontId="0" fillId="0" borderId="0" xfId="0" applyFont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9" fillId="9" borderId="2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0" fillId="4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0" fillId="4" borderId="0" xfId="0" applyFont="1" applyFill="1" applyBorder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4" borderId="0" xfId="0" applyFont="1" applyFill="1" applyBorder="1" applyAlignment="1">
      <alignment horizontal="right"/>
    </xf>
    <xf numFmtId="177" fontId="1" fillId="5" borderId="20" xfId="0" applyNumberFormat="1" applyFont="1" applyFill="1" applyBorder="1"/>
    <xf numFmtId="176" fontId="0" fillId="5" borderId="20" xfId="0" applyNumberFormat="1" applyFont="1" applyFill="1" applyBorder="1"/>
    <xf numFmtId="0" fontId="6" fillId="4" borderId="0" xfId="0" applyFont="1" applyFill="1" applyBorder="1" applyAlignment="1" applyProtection="1">
      <alignment horizontal="left" wrapText="1"/>
      <protection locked="0"/>
    </xf>
    <xf numFmtId="0" fontId="6" fillId="4" borderId="0" xfId="0" applyFont="1" applyFill="1" applyBorder="1" applyAlignment="1" applyProtection="1">
      <alignment horizontal="left"/>
      <protection locked="0"/>
    </xf>
    <xf numFmtId="0" fontId="17" fillId="4" borderId="0" xfId="0" applyFont="1" applyFill="1" applyBorder="1" applyAlignment="1" applyProtection="1">
      <alignment horizontal="left" wrapText="1"/>
      <protection locked="0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4" borderId="0" xfId="0" applyFill="1"/>
    <xf numFmtId="0" fontId="1" fillId="14" borderId="0" xfId="0" applyFont="1" applyFill="1" applyAlignment="1">
      <alignment horizontal="right"/>
    </xf>
    <xf numFmtId="3" fontId="0" fillId="0" borderId="0" xfId="0" applyNumberFormat="1"/>
    <xf numFmtId="0" fontId="0" fillId="4" borderId="0" xfId="0" applyFill="1"/>
    <xf numFmtId="3" fontId="22" fillId="11" borderId="58" xfId="0" applyNumberFormat="1" applyFont="1" applyFill="1" applyBorder="1"/>
    <xf numFmtId="3" fontId="22" fillId="0" borderId="58" xfId="0" applyNumberFormat="1" applyFont="1" applyBorder="1"/>
    <xf numFmtId="3" fontId="22" fillId="0" borderId="58" xfId="0" applyNumberFormat="1" applyFont="1" applyBorder="1" applyProtection="1">
      <protection hidden="1"/>
    </xf>
    <xf numFmtId="3" fontId="3" fillId="0" borderId="58" xfId="0" applyNumberFormat="1" applyFont="1" applyBorder="1"/>
    <xf numFmtId="3" fontId="3" fillId="0" borderId="0" xfId="0" applyNumberFormat="1" applyFont="1"/>
    <xf numFmtId="0" fontId="22" fillId="0" borderId="0" xfId="0" applyFont="1" applyAlignment="1">
      <alignment horizontal="center"/>
    </xf>
    <xf numFmtId="0" fontId="0" fillId="8" borderId="66" xfId="0" applyFont="1" applyFill="1" applyBorder="1" applyAlignment="1">
      <alignment horizontal="left" indent="1"/>
    </xf>
    <xf numFmtId="17" fontId="0" fillId="8" borderId="66" xfId="0" applyNumberFormat="1" applyFont="1" applyFill="1" applyBorder="1" applyAlignment="1">
      <alignment horizontal="center"/>
    </xf>
    <xf numFmtId="3" fontId="0" fillId="8" borderId="66" xfId="0" applyNumberFormat="1" applyFont="1" applyFill="1" applyBorder="1" applyAlignment="1">
      <alignment horizontal="right" vertical="center" indent="1"/>
    </xf>
    <xf numFmtId="0" fontId="0" fillId="8" borderId="66" xfId="0" applyNumberFormat="1" applyFont="1" applyFill="1" applyBorder="1" applyAlignment="1">
      <alignment horizontal="left" vertical="center" indent="1"/>
    </xf>
    <xf numFmtId="0" fontId="0" fillId="8" borderId="66" xfId="0" applyFont="1" applyFill="1" applyBorder="1" applyAlignment="1">
      <alignment horizontal="center" vertical="center"/>
    </xf>
    <xf numFmtId="0" fontId="0" fillId="8" borderId="66" xfId="0" applyFont="1" applyFill="1" applyBorder="1" applyAlignment="1">
      <alignment horizontal="left" vertical="center" indent="1"/>
    </xf>
    <xf numFmtId="3" fontId="0" fillId="8" borderId="66" xfId="0" applyNumberFormat="1" applyFont="1" applyFill="1" applyBorder="1" applyAlignment="1">
      <alignment horizontal="right" vertical="center" indent="7"/>
    </xf>
    <xf numFmtId="0" fontId="0" fillId="4" borderId="0" xfId="0" applyFont="1" applyFill="1" applyBorder="1" applyAlignment="1">
      <alignment horizontal="left"/>
    </xf>
    <xf numFmtId="17" fontId="0" fillId="4" borderId="0" xfId="0" applyNumberFormat="1" applyFont="1" applyFill="1" applyBorder="1" applyAlignment="1">
      <alignment horizontal="left"/>
    </xf>
    <xf numFmtId="177" fontId="0" fillId="5" borderId="20" xfId="0" applyNumberFormat="1" applyFont="1" applyFill="1" applyBorder="1" applyAlignment="1">
      <alignment horizontal="left" indent="2"/>
    </xf>
    <xf numFmtId="179" fontId="1" fillId="5" borderId="20" xfId="2" applyNumberFormat="1" applyFont="1" applyFill="1" applyBorder="1" applyAlignment="1">
      <alignment horizontal="left" vertical="center"/>
    </xf>
    <xf numFmtId="179" fontId="1" fillId="5" borderId="20" xfId="2" applyNumberFormat="1" applyFont="1" applyFill="1" applyBorder="1" applyAlignment="1">
      <alignment horizontal="center" vertical="center"/>
    </xf>
    <xf numFmtId="177" fontId="4" fillId="5" borderId="20" xfId="2" applyNumberFormat="1" applyFont="1" applyFill="1" applyBorder="1" applyAlignment="1">
      <alignment horizontal="left" vertical="center"/>
    </xf>
    <xf numFmtId="178" fontId="4" fillId="5" borderId="20" xfId="2" applyNumberFormat="1" applyFont="1" applyFill="1" applyBorder="1" applyAlignment="1">
      <alignment horizontal="left" vertical="center" indent="7"/>
    </xf>
    <xf numFmtId="168" fontId="0" fillId="4" borderId="0" xfId="0" applyNumberForma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17" fontId="23" fillId="17" borderId="0" xfId="0" applyNumberFormat="1" applyFont="1" applyFill="1" applyBorder="1" applyAlignment="1">
      <alignment horizontal="left"/>
    </xf>
    <xf numFmtId="0" fontId="13" fillId="9" borderId="24" xfId="0" applyFont="1" applyFill="1" applyBorder="1" applyAlignment="1">
      <alignment vertical="center"/>
    </xf>
    <xf numFmtId="0" fontId="0" fillId="3" borderId="66" xfId="0" applyNumberFormat="1" applyFont="1" applyFill="1" applyBorder="1" applyAlignment="1">
      <alignment horizontal="right" vertical="center"/>
    </xf>
    <xf numFmtId="0" fontId="13" fillId="9" borderId="24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0" fillId="6" borderId="0" xfId="0" applyFont="1" applyFill="1" applyBorder="1" applyAlignment="1">
      <alignment horizontal="right"/>
    </xf>
    <xf numFmtId="0" fontId="9" fillId="9" borderId="24" xfId="0" applyFont="1" applyFill="1" applyBorder="1" applyAlignment="1">
      <alignment horizontal="right" vertical="center"/>
    </xf>
    <xf numFmtId="0" fontId="8" fillId="4" borderId="0" xfId="0" applyFont="1" applyFill="1" applyAlignment="1">
      <alignment horizontal="center" vertical="center"/>
    </xf>
    <xf numFmtId="0" fontId="0" fillId="4" borderId="67" xfId="0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left" vertical="center"/>
    </xf>
    <xf numFmtId="0" fontId="0" fillId="4" borderId="6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7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179" fontId="0" fillId="3" borderId="66" xfId="0" applyNumberFormat="1" applyFont="1" applyFill="1" applyBorder="1" applyAlignment="1">
      <alignment horizontal="right" vertical="center" indent="1"/>
    </xf>
    <xf numFmtId="179" fontId="1" fillId="5" borderId="20" xfId="0" applyNumberFormat="1" applyFont="1" applyFill="1" applyBorder="1"/>
    <xf numFmtId="0" fontId="0" fillId="11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vertical="center"/>
    </xf>
    <xf numFmtId="177" fontId="0" fillId="5" borderId="20" xfId="0" applyNumberFormat="1" applyFont="1" applyFill="1" applyBorder="1" applyAlignment="1">
      <alignment horizontal="center" vertical="center"/>
    </xf>
    <xf numFmtId="178" fontId="4" fillId="5" borderId="20" xfId="2" applyNumberFormat="1" applyFont="1" applyFill="1" applyBorder="1" applyAlignment="1">
      <alignment horizontal="center" vertical="center"/>
    </xf>
    <xf numFmtId="0" fontId="0" fillId="14" borderId="0" xfId="0" applyFont="1" applyFill="1" applyAlignment="1">
      <alignment horizontal="center" vertical="center"/>
    </xf>
    <xf numFmtId="177" fontId="0" fillId="14" borderId="0" xfId="0" applyNumberFormat="1" applyFont="1" applyFill="1" applyAlignment="1">
      <alignment horizontal="center" vertical="center"/>
    </xf>
    <xf numFmtId="164" fontId="4" fillId="14" borderId="0" xfId="2" applyFont="1" applyFill="1" applyAlignment="1">
      <alignment horizontal="center" vertical="center"/>
    </xf>
    <xf numFmtId="9" fontId="4" fillId="14" borderId="0" xfId="3" applyFont="1" applyFill="1" applyAlignment="1">
      <alignment horizontal="center" vertical="center"/>
    </xf>
    <xf numFmtId="170" fontId="4" fillId="6" borderId="0" xfId="2" applyNumberFormat="1" applyFont="1" applyFill="1" applyBorder="1" applyAlignment="1">
      <alignment vertical="center"/>
    </xf>
    <xf numFmtId="171" fontId="0" fillId="6" borderId="22" xfId="0" applyNumberFormat="1" applyFont="1" applyFill="1" applyBorder="1" applyAlignment="1">
      <alignment vertical="center"/>
    </xf>
    <xf numFmtId="1" fontId="0" fillId="6" borderId="0" xfId="0" applyNumberFormat="1" applyFont="1" applyFill="1" applyBorder="1" applyAlignment="1">
      <alignment vertical="center"/>
    </xf>
    <xf numFmtId="0" fontId="0" fillId="14" borderId="0" xfId="0" applyFont="1" applyFill="1"/>
    <xf numFmtId="179" fontId="0" fillId="14" borderId="0" xfId="0" applyNumberFormat="1" applyFont="1" applyFill="1" applyAlignment="1">
      <alignment horizontal="center" vertical="center"/>
    </xf>
    <xf numFmtId="0" fontId="25" fillId="9" borderId="0" xfId="0" applyFont="1" applyFill="1" applyAlignment="1">
      <alignment vertical="center"/>
    </xf>
    <xf numFmtId="0" fontId="24" fillId="9" borderId="0" xfId="0" applyFont="1" applyFill="1" applyAlignment="1">
      <alignment horizontal="right" vertical="center"/>
    </xf>
    <xf numFmtId="0" fontId="24" fillId="9" borderId="0" xfId="0" applyFont="1" applyFill="1" applyAlignment="1">
      <alignment vertical="center"/>
    </xf>
    <xf numFmtId="177" fontId="25" fillId="9" borderId="0" xfId="0" applyNumberFormat="1" applyFont="1" applyFill="1" applyAlignment="1">
      <alignment vertical="center"/>
    </xf>
    <xf numFmtId="164" fontId="24" fillId="9" borderId="0" xfId="2" applyFont="1" applyFill="1" applyAlignment="1">
      <alignment vertical="center"/>
    </xf>
    <xf numFmtId="9" fontId="24" fillId="9" borderId="0" xfId="3" applyFont="1" applyFill="1" applyAlignment="1">
      <alignment horizontal="center" vertical="center"/>
    </xf>
    <xf numFmtId="0" fontId="0" fillId="4" borderId="15" xfId="0" applyFill="1" applyBorder="1" applyAlignment="1">
      <alignment vertical="center"/>
    </xf>
    <xf numFmtId="0" fontId="1" fillId="4" borderId="15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1" fillId="5" borderId="75" xfId="0" applyFont="1" applyFill="1" applyBorder="1" applyAlignment="1">
      <alignment horizontal="center" vertical="center"/>
    </xf>
    <xf numFmtId="0" fontId="1" fillId="5" borderId="75" xfId="0" applyFont="1" applyFill="1" applyBorder="1" applyAlignment="1">
      <alignment horizontal="center" vertical="center" wrapText="1"/>
    </xf>
    <xf numFmtId="0" fontId="0" fillId="0" borderId="75" xfId="0" applyFill="1" applyBorder="1" applyAlignment="1">
      <alignment horizontal="center" vertical="center"/>
    </xf>
    <xf numFmtId="0" fontId="0" fillId="0" borderId="75" xfId="0" applyFill="1" applyBorder="1" applyAlignment="1">
      <alignment horizontal="left" vertical="center" indent="1"/>
    </xf>
    <xf numFmtId="2" fontId="0" fillId="0" borderId="75" xfId="0" applyNumberFormat="1" applyFill="1" applyBorder="1" applyAlignment="1">
      <alignment vertical="center"/>
    </xf>
    <xf numFmtId="9" fontId="0" fillId="0" borderId="75" xfId="3" applyFont="1" applyFill="1" applyBorder="1" applyAlignment="1">
      <alignment horizontal="center" vertical="center"/>
    </xf>
    <xf numFmtId="2" fontId="0" fillId="0" borderId="31" xfId="0" applyNumberFormat="1" applyFill="1" applyBorder="1" applyAlignment="1">
      <alignment horizontal="right" vertical="center" indent="1"/>
    </xf>
    <xf numFmtId="1" fontId="0" fillId="0" borderId="76" xfId="2" applyNumberFormat="1" applyFont="1" applyFill="1" applyBorder="1" applyAlignment="1">
      <alignment horizontal="right" vertical="center" indent="1"/>
    </xf>
    <xf numFmtId="2" fontId="0" fillId="0" borderId="76" xfId="2" applyNumberFormat="1" applyFont="1" applyFill="1" applyBorder="1" applyAlignment="1">
      <alignment horizontal="right" vertical="center" indent="1"/>
    </xf>
    <xf numFmtId="2" fontId="0" fillId="0" borderId="76" xfId="0" applyNumberFormat="1" applyFill="1" applyBorder="1" applyAlignment="1">
      <alignment horizontal="right" vertical="center" indent="1"/>
    </xf>
    <xf numFmtId="0" fontId="0" fillId="8" borderId="6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8" fontId="0" fillId="3" borderId="0" xfId="0" applyNumberFormat="1" applyFill="1" applyBorder="1" applyAlignment="1">
      <alignment horizontal="center" vertical="center"/>
    </xf>
    <xf numFmtId="1" fontId="0" fillId="0" borderId="19" xfId="2" applyNumberFormat="1" applyFont="1" applyFill="1" applyBorder="1" applyAlignment="1">
      <alignment horizontal="right" vertical="center" indent="1"/>
    </xf>
    <xf numFmtId="179" fontId="4" fillId="5" borderId="20" xfId="2" applyNumberFormat="1" applyFont="1" applyFill="1" applyBorder="1" applyAlignment="1">
      <alignment horizontal="left" vertical="center" indent="7"/>
    </xf>
    <xf numFmtId="0" fontId="0" fillId="8" borderId="66" xfId="0" applyFill="1" applyBorder="1" applyAlignment="1">
      <alignment horizontal="left" indent="1"/>
    </xf>
    <xf numFmtId="0" fontId="0" fillId="8" borderId="66" xfId="0" applyFill="1" applyBorder="1" applyAlignment="1">
      <alignment horizontal="left" vertical="center" indent="1"/>
    </xf>
    <xf numFmtId="0" fontId="0" fillId="8" borderId="66" xfId="0" applyFill="1" applyBorder="1" applyAlignment="1">
      <alignment horizontal="center" vertical="center"/>
    </xf>
    <xf numFmtId="3" fontId="0" fillId="8" borderId="66" xfId="0" applyNumberFormat="1" applyFill="1" applyBorder="1" applyAlignment="1">
      <alignment horizontal="right" vertical="center" indent="1"/>
    </xf>
    <xf numFmtId="0" fontId="0" fillId="9" borderId="0" xfId="0" applyFont="1" applyFill="1" applyBorder="1" applyAlignment="1">
      <alignment horizontal="center" vertical="center"/>
    </xf>
    <xf numFmtId="0" fontId="0" fillId="9" borderId="66" xfId="0" applyFont="1" applyFill="1" applyBorder="1" applyAlignment="1">
      <alignment horizontal="center"/>
    </xf>
    <xf numFmtId="17" fontId="0" fillId="9" borderId="66" xfId="0" applyNumberFormat="1" applyFont="1" applyFill="1" applyBorder="1" applyAlignment="1">
      <alignment horizontal="center"/>
    </xf>
    <xf numFmtId="3" fontId="0" fillId="9" borderId="66" xfId="0" applyNumberFormat="1" applyFont="1" applyFill="1" applyBorder="1" applyAlignment="1">
      <alignment horizontal="right" vertical="center" indent="1"/>
    </xf>
    <xf numFmtId="0" fontId="0" fillId="9" borderId="66" xfId="0" applyNumberFormat="1" applyFont="1" applyFill="1" applyBorder="1" applyAlignment="1">
      <alignment horizontal="right" vertical="center"/>
    </xf>
    <xf numFmtId="0" fontId="0" fillId="9" borderId="66" xfId="0" applyFill="1" applyBorder="1" applyAlignment="1">
      <alignment horizontal="left" indent="1"/>
    </xf>
    <xf numFmtId="3" fontId="0" fillId="9" borderId="66" xfId="0" applyNumberFormat="1" applyFill="1" applyBorder="1" applyAlignment="1">
      <alignment horizontal="right" vertical="center" indent="1"/>
    </xf>
    <xf numFmtId="0" fontId="0" fillId="9" borderId="66" xfId="0" applyFill="1" applyBorder="1" applyAlignment="1">
      <alignment horizontal="left" vertical="center" inden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0" fillId="8" borderId="0" xfId="0" applyFont="1" applyFill="1"/>
    <xf numFmtId="0" fontId="0" fillId="8" borderId="78" xfId="0" applyFill="1" applyBorder="1" applyAlignment="1">
      <alignment horizontal="left" vertical="center" indent="1"/>
    </xf>
    <xf numFmtId="0" fontId="23" fillId="18" borderId="79" xfId="0" applyFont="1" applyFill="1" applyBorder="1" applyAlignment="1">
      <alignment horizontal="left" vertical="center" indent="1"/>
    </xf>
    <xf numFmtId="0" fontId="26" fillId="16" borderId="0" xfId="0" applyFont="1" applyFill="1"/>
    <xf numFmtId="0" fontId="26" fillId="19" borderId="6" xfId="0" applyFont="1" applyFill="1" applyBorder="1"/>
    <xf numFmtId="0" fontId="27" fillId="16" borderId="80" xfId="0" applyFont="1" applyFill="1" applyBorder="1"/>
    <xf numFmtId="0" fontId="27" fillId="16" borderId="81" xfId="0" applyFont="1" applyFill="1" applyBorder="1"/>
    <xf numFmtId="0" fontId="26" fillId="19" borderId="0" xfId="0" applyFont="1" applyFill="1"/>
    <xf numFmtId="0" fontId="26" fillId="16" borderId="82" xfId="0" applyFont="1" applyFill="1" applyBorder="1"/>
    <xf numFmtId="0" fontId="26" fillId="19" borderId="83" xfId="0" applyFont="1" applyFill="1" applyBorder="1"/>
    <xf numFmtId="0" fontId="27" fillId="16" borderId="84" xfId="0" applyFont="1" applyFill="1" applyBorder="1"/>
    <xf numFmtId="15" fontId="27" fillId="16" borderId="85" xfId="0" applyNumberFormat="1" applyFont="1" applyFill="1" applyBorder="1"/>
    <xf numFmtId="0" fontId="28" fillId="16" borderId="86" xfId="0" applyFont="1" applyFill="1" applyBorder="1" applyAlignment="1">
      <alignment vertical="center" wrapText="1"/>
    </xf>
    <xf numFmtId="0" fontId="28" fillId="16" borderId="87" xfId="0" applyFont="1" applyFill="1" applyBorder="1" applyAlignment="1">
      <alignment vertical="center" wrapText="1"/>
    </xf>
    <xf numFmtId="0" fontId="28" fillId="16" borderId="87" xfId="0" applyFont="1" applyFill="1" applyBorder="1" applyAlignment="1">
      <alignment horizontal="center" vertical="center" wrapText="1"/>
    </xf>
    <xf numFmtId="0" fontId="28" fillId="16" borderId="88" xfId="0" applyFont="1" applyFill="1" applyBorder="1" applyAlignment="1">
      <alignment horizontal="left" vertical="center" wrapText="1"/>
    </xf>
    <xf numFmtId="0" fontId="29" fillId="20" borderId="63" xfId="0" applyFont="1" applyFill="1" applyBorder="1"/>
    <xf numFmtId="0" fontId="26" fillId="20" borderId="64" xfId="0" applyFont="1" applyFill="1" applyBorder="1"/>
    <xf numFmtId="0" fontId="26" fillId="20" borderId="65" xfId="0" applyFont="1" applyFill="1" applyBorder="1"/>
    <xf numFmtId="0" fontId="26" fillId="20" borderId="89" xfId="0" applyFont="1" applyFill="1" applyBorder="1"/>
    <xf numFmtId="0" fontId="30" fillId="16" borderId="43" xfId="0" applyFont="1" applyFill="1" applyBorder="1"/>
    <xf numFmtId="0" fontId="26" fillId="16" borderId="43" xfId="0" applyFont="1" applyFill="1" applyBorder="1"/>
    <xf numFmtId="0" fontId="30" fillId="16" borderId="46" xfId="0" applyFont="1" applyFill="1" applyBorder="1" applyAlignment="1">
      <alignment wrapText="1"/>
    </xf>
    <xf numFmtId="0" fontId="26" fillId="20" borderId="90" xfId="0" applyFont="1" applyFill="1" applyBorder="1"/>
    <xf numFmtId="0" fontId="30" fillId="16" borderId="56" xfId="0" applyFont="1" applyFill="1" applyBorder="1" applyAlignment="1">
      <alignment wrapText="1"/>
    </xf>
    <xf numFmtId="0" fontId="30" fillId="16" borderId="55" xfId="0" applyFont="1" applyFill="1" applyBorder="1"/>
    <xf numFmtId="0" fontId="26" fillId="16" borderId="54" xfId="0" applyFont="1" applyFill="1" applyBorder="1"/>
    <xf numFmtId="0" fontId="26" fillId="16" borderId="55" xfId="0" applyFont="1" applyFill="1" applyBorder="1"/>
    <xf numFmtId="0" fontId="26" fillId="16" borderId="56" xfId="0" applyFont="1" applyFill="1" applyBorder="1"/>
    <xf numFmtId="0" fontId="26" fillId="16" borderId="86" xfId="0" applyFont="1" applyFill="1" applyBorder="1"/>
    <xf numFmtId="0" fontId="26" fillId="20" borderId="87" xfId="0" applyFont="1" applyFill="1" applyBorder="1"/>
    <xf numFmtId="0" fontId="26" fillId="16" borderId="87" xfId="0" applyFont="1" applyFill="1" applyBorder="1"/>
    <xf numFmtId="0" fontId="26" fillId="16" borderId="88" xfId="0" applyFont="1" applyFill="1" applyBorder="1"/>
    <xf numFmtId="0" fontId="30" fillId="16" borderId="58" xfId="0" applyFont="1" applyFill="1" applyBorder="1"/>
    <xf numFmtId="0" fontId="26" fillId="16" borderId="58" xfId="0" applyFont="1" applyFill="1" applyBorder="1"/>
    <xf numFmtId="0" fontId="26" fillId="16" borderId="48" xfId="0" applyFont="1" applyFill="1" applyBorder="1"/>
    <xf numFmtId="0" fontId="26" fillId="20" borderId="91" xfId="0" applyFont="1" applyFill="1" applyBorder="1"/>
    <xf numFmtId="0" fontId="26" fillId="20" borderId="92" xfId="0" applyFont="1" applyFill="1" applyBorder="1"/>
    <xf numFmtId="0" fontId="26" fillId="20" borderId="6" xfId="0" applyFont="1" applyFill="1" applyBorder="1"/>
    <xf numFmtId="0" fontId="26" fillId="16" borderId="62" xfId="0" applyFont="1" applyFill="1" applyBorder="1"/>
    <xf numFmtId="0" fontId="26" fillId="16" borderId="59" xfId="0" applyFont="1" applyFill="1" applyBorder="1"/>
    <xf numFmtId="0" fontId="26" fillId="16" borderId="61" xfId="0" applyFont="1" applyFill="1" applyBorder="1"/>
    <xf numFmtId="0" fontId="26" fillId="16" borderId="93" xfId="0" applyFont="1" applyFill="1" applyBorder="1"/>
    <xf numFmtId="0" fontId="26" fillId="16" borderId="94" xfId="0" applyFont="1" applyFill="1" applyBorder="1"/>
    <xf numFmtId="0" fontId="26" fillId="20" borderId="95" xfId="0" applyFont="1" applyFill="1" applyBorder="1"/>
    <xf numFmtId="0" fontId="26" fillId="16" borderId="96" xfId="0" applyFont="1" applyFill="1" applyBorder="1"/>
    <xf numFmtId="0" fontId="26" fillId="19" borderId="98" xfId="0" applyFont="1" applyFill="1" applyBorder="1"/>
    <xf numFmtId="0" fontId="26" fillId="19" borderId="99" xfId="0" applyFont="1" applyFill="1" applyBorder="1"/>
    <xf numFmtId="0" fontId="26" fillId="19" borderId="91" xfId="0" applyFont="1" applyFill="1" applyBorder="1"/>
    <xf numFmtId="0" fontId="26" fillId="19" borderId="92" xfId="0" applyFont="1" applyFill="1" applyBorder="1"/>
    <xf numFmtId="0" fontId="29" fillId="16" borderId="82" xfId="0" applyFont="1" applyFill="1" applyBorder="1"/>
    <xf numFmtId="17" fontId="8" fillId="4" borderId="0" xfId="0" applyNumberFormat="1" applyFont="1" applyFill="1" applyBorder="1" applyAlignment="1">
      <alignment horizontal="left" vertical="center"/>
    </xf>
    <xf numFmtId="0" fontId="13" fillId="9" borderId="2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31" fillId="9" borderId="3" xfId="0" applyFont="1" applyFill="1" applyBorder="1" applyAlignment="1">
      <alignment horizontal="center" vertical="center" wrapText="1"/>
    </xf>
    <xf numFmtId="0" fontId="31" fillId="9" borderId="91" xfId="0" applyFont="1" applyFill="1" applyBorder="1" applyAlignment="1">
      <alignment horizontal="center" vertical="center" wrapText="1"/>
    </xf>
    <xf numFmtId="0" fontId="31" fillId="9" borderId="63" xfId="0" applyFont="1" applyFill="1" applyBorder="1" applyAlignment="1">
      <alignment horizontal="center" vertical="center" wrapText="1"/>
    </xf>
    <xf numFmtId="0" fontId="31" fillId="9" borderId="65" xfId="0" applyFont="1" applyFill="1" applyBorder="1" applyAlignment="1">
      <alignment horizontal="center" vertical="center" wrapText="1"/>
    </xf>
    <xf numFmtId="0" fontId="31" fillId="9" borderId="64" xfId="0" applyFont="1" applyFill="1" applyBorder="1" applyAlignment="1">
      <alignment horizontal="center" vertical="center" wrapText="1"/>
    </xf>
    <xf numFmtId="0" fontId="0" fillId="15" borderId="75" xfId="0" applyFill="1" applyBorder="1" applyAlignment="1">
      <alignment horizontal="left" vertical="center" wrapText="1" indent="1"/>
    </xf>
    <xf numFmtId="0" fontId="0" fillId="15" borderId="75" xfId="0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right" vertical="center"/>
    </xf>
    <xf numFmtId="0" fontId="0" fillId="8" borderId="8" xfId="0" applyFill="1" applyBorder="1" applyAlignment="1">
      <alignment horizontal="left" vertical="center"/>
    </xf>
    <xf numFmtId="0" fontId="0" fillId="8" borderId="9" xfId="0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/>
    </xf>
    <xf numFmtId="0" fontId="0" fillId="3" borderId="15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15" fontId="0" fillId="8" borderId="8" xfId="0" applyNumberFormat="1" applyFill="1" applyBorder="1" applyAlignment="1">
      <alignment horizontal="left" vertical="center"/>
    </xf>
    <xf numFmtId="0" fontId="1" fillId="5" borderId="3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75" xfId="0" applyFont="1" applyFill="1" applyBorder="1" applyAlignment="1">
      <alignment horizontal="center" vertical="center" wrapText="1"/>
    </xf>
    <xf numFmtId="0" fontId="1" fillId="5" borderId="75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179" fontId="1" fillId="4" borderId="73" xfId="0" applyNumberFormat="1" applyFont="1" applyFill="1" applyBorder="1" applyAlignment="1">
      <alignment horizontal="left" vertical="center"/>
    </xf>
    <xf numFmtId="179" fontId="1" fillId="4" borderId="74" xfId="0" applyNumberFormat="1" applyFont="1" applyFill="1" applyBorder="1" applyAlignment="1">
      <alignment horizontal="left" vertical="center"/>
    </xf>
    <xf numFmtId="0" fontId="0" fillId="4" borderId="69" xfId="0" applyFont="1" applyFill="1" applyBorder="1" applyAlignment="1">
      <alignment horizontal="right" vertical="center" wrapText="1"/>
    </xf>
    <xf numFmtId="0" fontId="0" fillId="4" borderId="72" xfId="0" applyFont="1" applyFill="1" applyBorder="1" applyAlignment="1">
      <alignment horizontal="right" vertical="center" wrapText="1"/>
    </xf>
    <xf numFmtId="0" fontId="0" fillId="4" borderId="77" xfId="0" applyFont="1" applyFill="1" applyBorder="1" applyAlignment="1">
      <alignment horizontal="right" vertical="center"/>
    </xf>
    <xf numFmtId="0" fontId="0" fillId="4" borderId="72" xfId="0" applyFont="1" applyFill="1" applyBorder="1" applyAlignment="1">
      <alignment horizontal="right" vertical="center"/>
    </xf>
    <xf numFmtId="177" fontId="4" fillId="5" borderId="70" xfId="2" applyNumberFormat="1" applyFont="1" applyFill="1" applyBorder="1" applyAlignment="1">
      <alignment horizontal="left" vertical="center"/>
    </xf>
    <xf numFmtId="177" fontId="4" fillId="5" borderId="71" xfId="2" applyNumberFormat="1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1" fillId="3" borderId="15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4" borderId="0" xfId="0" applyFont="1" applyFill="1" applyBorder="1" applyAlignment="1">
      <alignment horizontal="right" vertical="center"/>
    </xf>
    <xf numFmtId="179" fontId="1" fillId="0" borderId="73" xfId="0" applyNumberFormat="1" applyFont="1" applyFill="1" applyBorder="1" applyAlignment="1">
      <alignment horizontal="left" vertical="center"/>
    </xf>
    <xf numFmtId="179" fontId="1" fillId="0" borderId="74" xfId="0" applyNumberFormat="1" applyFont="1" applyFill="1" applyBorder="1" applyAlignment="1">
      <alignment horizontal="left" vertical="center"/>
    </xf>
    <xf numFmtId="0" fontId="26" fillId="19" borderId="97" xfId="0" applyFont="1" applyFill="1" applyBorder="1"/>
    <xf numFmtId="0" fontId="26" fillId="19" borderId="98" xfId="0" applyFont="1" applyFill="1" applyBorder="1"/>
    <xf numFmtId="0" fontId="26" fillId="16" borderId="64" xfId="0" applyFont="1" applyFill="1" applyBorder="1"/>
    <xf numFmtId="0" fontId="26" fillId="19" borderId="3" xfId="0" applyFont="1" applyFill="1" applyBorder="1"/>
    <xf numFmtId="0" fontId="26" fillId="19" borderId="91" xfId="0" applyFont="1" applyFill="1" applyBorder="1"/>
    <xf numFmtId="0" fontId="26" fillId="19" borderId="6" xfId="0" applyFont="1" applyFill="1" applyBorder="1"/>
    <xf numFmtId="0" fontId="26" fillId="19" borderId="0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0" borderId="44" xfId="0" applyFont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center"/>
      <protection locked="0"/>
    </xf>
    <xf numFmtId="0" fontId="14" fillId="0" borderId="42" xfId="0" applyFont="1" applyBorder="1" applyAlignment="1" applyProtection="1">
      <alignment horizontal="center"/>
      <protection locked="0"/>
    </xf>
    <xf numFmtId="0" fontId="0" fillId="8" borderId="23" xfId="0" applyFont="1" applyFill="1" applyBorder="1" applyAlignment="1">
      <alignment horizontal="left" vertical="center" indent="1"/>
    </xf>
    <xf numFmtId="0" fontId="0" fillId="8" borderId="13" xfId="0" applyFont="1" applyFill="1" applyBorder="1" applyAlignment="1">
      <alignment horizontal="left" vertical="center" indent="1"/>
    </xf>
    <xf numFmtId="0" fontId="0" fillId="8" borderId="12" xfId="0" applyFont="1" applyFill="1" applyBorder="1" applyAlignment="1">
      <alignment horizontal="left" vertical="center" indent="1"/>
    </xf>
    <xf numFmtId="0" fontId="0" fillId="8" borderId="28" xfId="0" applyFont="1" applyFill="1" applyBorder="1" applyAlignment="1">
      <alignment horizontal="left" vertical="center" indent="1"/>
    </xf>
    <xf numFmtId="0" fontId="0" fillId="8" borderId="10" xfId="0" applyFont="1" applyFill="1" applyBorder="1" applyAlignment="1">
      <alignment horizontal="left" vertical="center" indent="1"/>
    </xf>
    <xf numFmtId="0" fontId="0" fillId="8" borderId="14" xfId="0" applyFont="1" applyFill="1" applyBorder="1" applyAlignment="1">
      <alignment horizontal="left" vertical="center" indent="1"/>
    </xf>
    <xf numFmtId="0" fontId="0" fillId="3" borderId="15" xfId="0" applyFill="1" applyBorder="1" applyAlignment="1">
      <alignment horizontal="left" vertical="center" indent="1"/>
    </xf>
    <xf numFmtId="0" fontId="0" fillId="3" borderId="18" xfId="0" applyFill="1" applyBorder="1" applyAlignment="1">
      <alignment horizontal="left" vertical="center" indent="1"/>
    </xf>
    <xf numFmtId="0" fontId="0" fillId="3" borderId="16" xfId="0" applyFont="1" applyFill="1" applyBorder="1" applyAlignment="1">
      <alignment horizontal="left" indent="1"/>
    </xf>
    <xf numFmtId="0" fontId="0" fillId="3" borderId="0" xfId="0" applyFont="1" applyFill="1" applyBorder="1" applyAlignment="1">
      <alignment horizontal="left" indent="1"/>
    </xf>
    <xf numFmtId="0" fontId="0" fillId="3" borderId="34" xfId="0" applyFont="1" applyFill="1" applyBorder="1" applyAlignment="1">
      <alignment horizontal="left" indent="1"/>
    </xf>
    <xf numFmtId="0" fontId="1" fillId="5" borderId="20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left" indent="1"/>
    </xf>
    <xf numFmtId="0" fontId="0" fillId="3" borderId="15" xfId="0" applyFont="1" applyFill="1" applyBorder="1" applyAlignment="1">
      <alignment horizontal="left" indent="1"/>
    </xf>
    <xf numFmtId="0" fontId="0" fillId="3" borderId="18" xfId="0" applyFont="1" applyFill="1" applyBorder="1" applyAlignment="1">
      <alignment horizontal="left" indent="1"/>
    </xf>
    <xf numFmtId="0" fontId="0" fillId="3" borderId="30" xfId="0" applyFont="1" applyFill="1" applyBorder="1" applyAlignment="1">
      <alignment horizontal="left" indent="1"/>
    </xf>
    <xf numFmtId="0" fontId="0" fillId="3" borderId="19" xfId="0" applyFont="1" applyFill="1" applyBorder="1" applyAlignment="1">
      <alignment horizontal="left" indent="1"/>
    </xf>
    <xf numFmtId="0" fontId="0" fillId="3" borderId="31" xfId="0" applyFont="1" applyFill="1" applyBorder="1" applyAlignment="1">
      <alignment horizontal="left" indent="1"/>
    </xf>
    <xf numFmtId="0" fontId="0" fillId="8" borderId="23" xfId="0" applyNumberFormat="1" applyFont="1" applyFill="1" applyBorder="1" applyAlignment="1">
      <alignment horizontal="left" vertical="center" indent="1"/>
    </xf>
    <xf numFmtId="0" fontId="0" fillId="8" borderId="13" xfId="0" applyNumberFormat="1" applyFont="1" applyFill="1" applyBorder="1" applyAlignment="1">
      <alignment horizontal="left" vertical="center" indent="1"/>
    </xf>
    <xf numFmtId="0" fontId="0" fillId="8" borderId="28" xfId="0" applyNumberFormat="1" applyFont="1" applyFill="1" applyBorder="1" applyAlignment="1">
      <alignment horizontal="left" vertical="center" indent="1"/>
    </xf>
    <xf numFmtId="0" fontId="0" fillId="8" borderId="10" xfId="0" applyNumberFormat="1" applyFont="1" applyFill="1" applyBorder="1" applyAlignment="1">
      <alignment horizontal="left" vertical="center" indent="1"/>
    </xf>
    <xf numFmtId="0" fontId="3" fillId="6" borderId="40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left" indent="1"/>
    </xf>
    <xf numFmtId="0" fontId="0" fillId="3" borderId="17" xfId="0" applyFont="1" applyFill="1" applyBorder="1" applyAlignment="1">
      <alignment horizontal="left" indent="1"/>
    </xf>
    <xf numFmtId="0" fontId="0" fillId="3" borderId="33" xfId="0" applyFont="1" applyFill="1" applyBorder="1" applyAlignment="1">
      <alignment horizontal="left" indent="1"/>
    </xf>
    <xf numFmtId="0" fontId="9" fillId="9" borderId="1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0" fillId="8" borderId="29" xfId="0" applyFont="1" applyFill="1" applyBorder="1" applyAlignment="1">
      <alignment horizontal="left" vertical="center" indent="1"/>
    </xf>
    <xf numFmtId="0" fontId="0" fillId="8" borderId="8" xfId="0" applyFont="1" applyFill="1" applyBorder="1" applyAlignment="1">
      <alignment horizontal="left" vertical="center" indent="1"/>
    </xf>
    <xf numFmtId="0" fontId="0" fillId="8" borderId="9" xfId="0" applyFont="1" applyFill="1" applyBorder="1" applyAlignment="1">
      <alignment horizontal="left" vertical="center" indent="1"/>
    </xf>
    <xf numFmtId="0" fontId="1" fillId="6" borderId="0" xfId="0" applyFont="1" applyFill="1" applyBorder="1" applyAlignment="1">
      <alignment horizontal="center" vertical="center"/>
    </xf>
    <xf numFmtId="0" fontId="0" fillId="8" borderId="29" xfId="0" applyNumberFormat="1" applyFont="1" applyFill="1" applyBorder="1" applyAlignment="1">
      <alignment horizontal="left" vertical="center" indent="1"/>
    </xf>
    <xf numFmtId="0" fontId="0" fillId="8" borderId="36" xfId="0" applyNumberFormat="1" applyFont="1" applyFill="1" applyBorder="1" applyAlignment="1">
      <alignment horizontal="left" vertical="center" indent="1"/>
    </xf>
    <xf numFmtId="0" fontId="13" fillId="9" borderId="2" xfId="0" applyFont="1" applyFill="1" applyBorder="1" applyAlignment="1">
      <alignment horizontal="center" vertical="center"/>
    </xf>
    <xf numFmtId="9" fontId="0" fillId="4" borderId="19" xfId="3" applyNumberFormat="1" applyFont="1" applyFill="1" applyBorder="1" applyAlignment="1">
      <alignment horizontal="center" vertical="center"/>
    </xf>
    <xf numFmtId="0" fontId="0" fillId="8" borderId="13" xfId="0" applyFill="1" applyBorder="1" applyAlignment="1">
      <alignment horizontal="left" vertical="center" indent="1"/>
    </xf>
    <xf numFmtId="0" fontId="0" fillId="8" borderId="12" xfId="0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 wrapText="1" indent="1"/>
    </xf>
    <xf numFmtId="0" fontId="0" fillId="8" borderId="7" xfId="0" applyFill="1" applyBorder="1" applyAlignment="1">
      <alignment horizontal="left" vertical="center" wrapText="1" indent="1"/>
    </xf>
    <xf numFmtId="0" fontId="0" fillId="6" borderId="0" xfId="0" applyFill="1" applyBorder="1" applyAlignment="1">
      <alignment horizontal="center" vertical="center"/>
    </xf>
    <xf numFmtId="9" fontId="1" fillId="5" borderId="20" xfId="3" applyFont="1" applyFill="1" applyBorder="1" applyAlignment="1">
      <alignment horizontal="center" vertical="center"/>
    </xf>
    <xf numFmtId="167" fontId="4" fillId="5" borderId="20" xfId="2" applyNumberFormat="1" applyFont="1" applyFill="1" applyBorder="1" applyAlignment="1">
      <alignment horizontal="left" vertical="center" indent="17"/>
    </xf>
    <xf numFmtId="167" fontId="4" fillId="5" borderId="22" xfId="2" applyNumberFormat="1" applyFont="1" applyFill="1" applyBorder="1" applyAlignment="1">
      <alignment horizontal="left" vertical="center" indent="17"/>
    </xf>
    <xf numFmtId="9" fontId="0" fillId="4" borderId="15" xfId="3" applyNumberFormat="1" applyFont="1" applyFill="1" applyBorder="1" applyAlignment="1">
      <alignment horizontal="center" vertical="center"/>
    </xf>
    <xf numFmtId="0" fontId="0" fillId="8" borderId="8" xfId="0" applyFill="1" applyBorder="1" applyAlignment="1">
      <alignment horizontal="left" vertical="center" indent="1"/>
    </xf>
    <xf numFmtId="0" fontId="0" fillId="8" borderId="9" xfId="0" applyFill="1" applyBorder="1" applyAlignment="1">
      <alignment horizontal="left" vertical="center" indent="1"/>
    </xf>
    <xf numFmtId="0" fontId="1" fillId="0" borderId="0" xfId="0" applyFont="1" applyBorder="1" applyAlignment="1">
      <alignment horizontal="right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180" fontId="26" fillId="16" borderId="43" xfId="0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9D56"/>
      <color rgb="FFDBA2E0"/>
      <color rgb="FFEEF3F7"/>
      <color rgb="FFB3E092"/>
      <color rgb="FFFFF8E2"/>
      <color rgb="FFFFFAE7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3</xdr:row>
      <xdr:rowOff>0</xdr:rowOff>
    </xdr:from>
    <xdr:to>
      <xdr:col>1</xdr:col>
      <xdr:colOff>540250</xdr:colOff>
      <xdr:row>8</xdr:row>
      <xdr:rowOff>54316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BEBD12-5830-474F-81B2-4761EE841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711200"/>
          <a:ext cx="1073650" cy="1083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4</xdr:row>
      <xdr:rowOff>342900</xdr:rowOff>
    </xdr:from>
    <xdr:to>
      <xdr:col>2</xdr:col>
      <xdr:colOff>484035</xdr:colOff>
      <xdr:row>9</xdr:row>
      <xdr:rowOff>179100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F01634-02F4-D845-87D1-5F189078C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1854200"/>
          <a:ext cx="1080935" cy="979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4</xdr:row>
      <xdr:rowOff>342900</xdr:rowOff>
    </xdr:from>
    <xdr:to>
      <xdr:col>2</xdr:col>
      <xdr:colOff>483100</xdr:colOff>
      <xdr:row>10</xdr:row>
      <xdr:rowOff>28916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95DA7D-E383-754E-B59F-4A9775974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1854200"/>
          <a:ext cx="1080000" cy="1083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8"/>
  <sheetViews>
    <sheetView zoomScale="101" workbookViewId="0">
      <selection activeCell="E7" sqref="E7"/>
    </sheetView>
  </sheetViews>
  <sheetFormatPr defaultColWidth="10.9140625" defaultRowHeight="15.5" x14ac:dyDescent="0.35"/>
  <cols>
    <col min="1" max="1" width="4.9140625" style="4" customWidth="1"/>
    <col min="2" max="3" width="10.9140625" style="4"/>
    <col min="4" max="4" width="23.4140625" style="4" customWidth="1"/>
    <col min="5" max="13" width="10.9140625" style="4"/>
    <col min="14" max="14" width="47.4140625" style="4" customWidth="1"/>
    <col min="15" max="15" width="5" style="4" customWidth="1"/>
    <col min="16" max="16384" width="10.9140625" style="4"/>
  </cols>
  <sheetData>
    <row r="1" spans="2:14" ht="30" customHeight="1" x14ac:dyDescent="0.35"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2:14" ht="23.5" x14ac:dyDescent="0.35">
      <c r="B2" s="437" t="s">
        <v>83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</row>
    <row r="4" spans="2:14" ht="42" customHeight="1" x14ac:dyDescent="0.35">
      <c r="B4" s="438" t="s">
        <v>221</v>
      </c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</row>
    <row r="7" spans="2:14" x14ac:dyDescent="0.35">
      <c r="B7" s="4" t="s">
        <v>86</v>
      </c>
      <c r="E7" s="56"/>
    </row>
    <row r="9" spans="2:14" x14ac:dyDescent="0.35">
      <c r="B9" s="4" t="s">
        <v>87</v>
      </c>
      <c r="E9" s="56"/>
      <c r="F9" s="4" t="s">
        <v>85</v>
      </c>
    </row>
    <row r="11" spans="2:14" x14ac:dyDescent="0.35">
      <c r="B11" s="4" t="s">
        <v>62</v>
      </c>
      <c r="E11" s="57"/>
    </row>
    <row r="13" spans="2:14" x14ac:dyDescent="0.35">
      <c r="B13" s="54" t="s">
        <v>66</v>
      </c>
    </row>
    <row r="17" spans="2:14" ht="24" customHeight="1" x14ac:dyDescent="0.35">
      <c r="B17" s="440"/>
      <c r="C17" s="440"/>
      <c r="D17" s="440"/>
      <c r="E17" s="440"/>
      <c r="F17" s="440"/>
      <c r="G17" s="440"/>
      <c r="H17" s="440"/>
      <c r="I17" s="440"/>
      <c r="J17" s="440"/>
      <c r="K17" s="440"/>
      <c r="L17" s="440"/>
      <c r="M17" s="440"/>
      <c r="N17" s="441"/>
    </row>
    <row r="18" spans="2:14" ht="30" customHeight="1" x14ac:dyDescent="0.35"/>
  </sheetData>
  <sheetProtection algorithmName="SHA-512" hashValue="Oc+m1Y5JEcxs941XBorMn4DqXsqfpOEhP5w5e7noE3+He4PLynBMnIiNKPSsb/1EntZCZAvjQlanyn8POqJ2uw==" saltValue="ngkkWZiXdyq9rxoJcho/4Q==" spinCount="100000" sheet="1" objects="1" scenarios="1"/>
  <mergeCells count="3">
    <mergeCell ref="B2:N2"/>
    <mergeCell ref="B4:N4"/>
    <mergeCell ref="B17:N17"/>
  </mergeCells>
  <pageMargins left="0.7" right="0.7" top="0.75" bottom="0.75" header="0.3" footer="0.3"/>
  <pageSetup paperSize="9" scale="50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8AF622-5B16-1C4C-8FCA-3C9BCBC6C7DB}">
          <x14:formula1>
            <xm:f>'Variables &amp; Rates'!$C$9:$C$11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53"/>
  <sheetViews>
    <sheetView zoomScale="76" zoomScaleNormal="90" zoomScaleSheetLayoutView="90" workbookViewId="0">
      <selection activeCell="G14" sqref="G14"/>
    </sheetView>
  </sheetViews>
  <sheetFormatPr defaultColWidth="10.9140625" defaultRowHeight="15.5" x14ac:dyDescent="0.35"/>
  <cols>
    <col min="1" max="1" width="2.4140625" style="18" customWidth="1"/>
    <col min="2" max="2" width="7.58203125" style="21" customWidth="1"/>
    <col min="3" max="3" width="10.33203125" style="21" customWidth="1"/>
    <col min="4" max="4" width="26.08203125" style="18" customWidth="1"/>
    <col min="5" max="5" width="10.08203125" style="271" customWidth="1"/>
    <col min="6" max="6" width="12.9140625" style="18" bestFit="1" customWidth="1"/>
    <col min="7" max="7" width="12.5" style="18" bestFit="1" customWidth="1"/>
    <col min="8" max="8" width="18.08203125" style="18" customWidth="1"/>
    <col min="9" max="9" width="15.4140625" style="280" customWidth="1"/>
    <col min="10" max="10" width="32.08203125" style="18" customWidth="1"/>
    <col min="11" max="11" width="10.4140625" style="18" customWidth="1"/>
    <col min="12" max="12" width="41.9140625" style="18" customWidth="1"/>
    <col min="13" max="13" width="3.58203125" style="18" customWidth="1"/>
    <col min="14" max="14" width="29.08203125" style="280" customWidth="1"/>
    <col min="15" max="15" width="1.08203125" style="271" customWidth="1"/>
    <col min="16" max="16" width="7.58203125" style="277" customWidth="1"/>
    <col min="17" max="17" width="2.08203125" style="277" bestFit="1" customWidth="1"/>
    <col min="18" max="18" width="10.9140625" style="271"/>
    <col min="19" max="19" width="4.4140625" style="18" customWidth="1"/>
    <col min="20" max="24" width="10.9140625" style="18"/>
    <col min="25" max="25" width="6.4140625" style="18" customWidth="1"/>
    <col min="26" max="16384" width="10.9140625" style="18"/>
  </cols>
  <sheetData>
    <row r="1" spans="1:42" ht="56.15" customHeight="1" thickBot="1" x14ac:dyDescent="0.4">
      <c r="A1" s="27"/>
      <c r="B1" s="438" t="s">
        <v>220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84"/>
      <c r="N1" s="278"/>
      <c r="O1" s="132"/>
      <c r="P1" s="275"/>
      <c r="Q1" s="275"/>
      <c r="R1" s="132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</row>
    <row r="2" spans="1:42" ht="19" thickBot="1" x14ac:dyDescent="0.4">
      <c r="A2" s="27"/>
      <c r="B2" s="383"/>
      <c r="C2" s="443" t="s">
        <v>248</v>
      </c>
      <c r="D2" s="444"/>
      <c r="E2" s="445"/>
      <c r="F2" s="447"/>
      <c r="G2" s="446"/>
      <c r="H2" s="383"/>
      <c r="I2" s="383"/>
      <c r="J2" s="383"/>
      <c r="K2" s="383"/>
      <c r="L2" s="383"/>
      <c r="M2" s="84"/>
      <c r="N2" s="278"/>
      <c r="O2" s="384"/>
      <c r="P2" s="275"/>
      <c r="Q2" s="275"/>
      <c r="R2" s="384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1:42" ht="19" thickBot="1" x14ac:dyDescent="0.4">
      <c r="A3" s="27"/>
      <c r="B3" s="383"/>
      <c r="C3" s="445" t="s">
        <v>249</v>
      </c>
      <c r="D3" s="446"/>
      <c r="E3" s="445"/>
      <c r="F3" s="447"/>
      <c r="G3" s="446"/>
      <c r="H3" s="383"/>
      <c r="I3" s="383"/>
      <c r="J3" s="383"/>
      <c r="K3" s="383"/>
      <c r="L3" s="383"/>
      <c r="M3" s="84"/>
      <c r="N3" s="278"/>
      <c r="O3" s="384"/>
      <c r="P3" s="275"/>
      <c r="Q3" s="275"/>
      <c r="R3" s="384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2" x14ac:dyDescent="0.35">
      <c r="A4" s="27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9"/>
      <c r="M4" s="27"/>
      <c r="N4" s="279"/>
      <c r="O4" s="273"/>
      <c r="P4" s="276"/>
      <c r="Q4" s="276"/>
      <c r="R4" s="273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</row>
    <row r="5" spans="1:42" ht="23.5" x14ac:dyDescent="0.35">
      <c r="A5" s="27"/>
      <c r="B5" s="316" t="s">
        <v>82</v>
      </c>
      <c r="C5" s="142"/>
      <c r="D5" s="316"/>
      <c r="E5" s="316"/>
      <c r="F5" s="316"/>
      <c r="G5" s="316"/>
      <c r="H5" s="316"/>
      <c r="I5" s="318"/>
      <c r="J5" s="316"/>
      <c r="K5" s="316"/>
      <c r="L5" s="316"/>
      <c r="M5" s="79"/>
      <c r="N5" s="281"/>
      <c r="O5" s="288"/>
      <c r="P5" s="306"/>
      <c r="Q5" s="306"/>
      <c r="R5" s="288"/>
      <c r="S5" s="31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</row>
    <row r="6" spans="1:42" s="28" customFormat="1" ht="9" customHeight="1" x14ac:dyDescent="0.35">
      <c r="A6" s="27"/>
      <c r="B6" s="45"/>
      <c r="C6" s="45"/>
      <c r="D6" s="45"/>
      <c r="E6" s="45"/>
      <c r="F6" s="45"/>
      <c r="G6" s="45"/>
      <c r="H6" s="45"/>
      <c r="I6" s="319"/>
      <c r="J6" s="45"/>
      <c r="K6" s="45"/>
      <c r="L6" s="45"/>
      <c r="M6" s="27"/>
      <c r="N6" s="281"/>
      <c r="O6" s="288"/>
      <c r="P6" s="306"/>
      <c r="Q6" s="306"/>
      <c r="R6" s="288"/>
      <c r="S6" s="31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</row>
    <row r="7" spans="1:42" s="21" customFormat="1" ht="46.5" x14ac:dyDescent="0.35">
      <c r="A7" s="53"/>
      <c r="B7" s="76" t="s">
        <v>42</v>
      </c>
      <c r="C7" s="76" t="s">
        <v>250</v>
      </c>
      <c r="D7" s="76" t="s">
        <v>69</v>
      </c>
      <c r="E7" s="76" t="s">
        <v>197</v>
      </c>
      <c r="F7" s="76" t="s">
        <v>245</v>
      </c>
      <c r="G7" s="76" t="s">
        <v>196</v>
      </c>
      <c r="H7" s="76" t="s">
        <v>215</v>
      </c>
      <c r="I7" s="81"/>
      <c r="J7" s="78" t="s">
        <v>246</v>
      </c>
      <c r="K7" s="76" t="s">
        <v>214</v>
      </c>
      <c r="L7" s="77" t="s">
        <v>23</v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</row>
    <row r="8" spans="1:42" s="21" customFormat="1" ht="5.15" customHeight="1" x14ac:dyDescent="0.35">
      <c r="A8" s="30"/>
      <c r="B8" s="19"/>
      <c r="C8" s="145"/>
      <c r="D8" s="19"/>
      <c r="E8" s="140"/>
      <c r="F8" s="19"/>
      <c r="G8" s="140"/>
      <c r="H8" s="145"/>
      <c r="I8" s="320"/>
      <c r="J8" s="19"/>
      <c r="K8" s="16"/>
      <c r="L8" s="16"/>
      <c r="M8" s="30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</row>
    <row r="9" spans="1:42" ht="15" customHeight="1" x14ac:dyDescent="0.35">
      <c r="A9" s="53"/>
      <c r="B9" s="36">
        <v>1</v>
      </c>
      <c r="C9" s="365"/>
      <c r="D9" s="371"/>
      <c r="E9" s="300"/>
      <c r="F9" s="301"/>
      <c r="G9" s="374"/>
      <c r="H9" s="331">
        <f>G9*0.7733</f>
        <v>0</v>
      </c>
      <c r="I9" s="317" t="str">
        <f>IFERROR(VLOOKUP(J9,'Variables &amp; Rates'!$K$4:$M$42,3,FALSE),"")</f>
        <v/>
      </c>
      <c r="J9" s="372"/>
      <c r="K9" s="303"/>
      <c r="L9" s="372"/>
      <c r="M9" s="27"/>
      <c r="N9" s="40" t="s">
        <v>228</v>
      </c>
      <c r="O9" s="24"/>
      <c r="P9" s="44" t="s">
        <v>224</v>
      </c>
      <c r="Q9" s="276"/>
      <c r="R9" s="273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42" x14ac:dyDescent="0.35">
      <c r="A10" s="31"/>
      <c r="B10" s="36">
        <v>2</v>
      </c>
      <c r="C10" s="365"/>
      <c r="D10" s="371"/>
      <c r="E10" s="300"/>
      <c r="F10" s="301"/>
      <c r="G10" s="374"/>
      <c r="H10" s="331">
        <f t="shared" ref="H10:H65" si="0">G10*0.7733</f>
        <v>0</v>
      </c>
      <c r="I10" s="317" t="str">
        <f>IFERROR(VLOOKUP(J10,'Variables &amp; Rates'!$K$4:$M$42,3,FALSE),"")</f>
        <v/>
      </c>
      <c r="J10" s="372"/>
      <c r="K10" s="303"/>
      <c r="L10" s="372"/>
      <c r="M10" s="27"/>
      <c r="N10" s="40" t="s">
        <v>229</v>
      </c>
      <c r="O10" s="24"/>
      <c r="P10" s="44" t="s">
        <v>230</v>
      </c>
      <c r="Q10" s="276"/>
      <c r="R10" s="273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</row>
    <row r="11" spans="1:42" x14ac:dyDescent="0.35">
      <c r="A11" s="31"/>
      <c r="B11" s="36">
        <v>3</v>
      </c>
      <c r="C11" s="365"/>
      <c r="D11" s="371"/>
      <c r="E11" s="300"/>
      <c r="F11" s="301"/>
      <c r="G11" s="374"/>
      <c r="H11" s="331">
        <f t="shared" si="0"/>
        <v>0</v>
      </c>
      <c r="I11" s="317" t="str">
        <f>IFERROR(VLOOKUP(J11,'Variables &amp; Rates'!$K$4:$M$42,3,FALSE),"")</f>
        <v/>
      </c>
      <c r="J11" s="372"/>
      <c r="K11" s="303"/>
      <c r="L11" s="372"/>
      <c r="M11" s="27"/>
      <c r="N11" s="40" t="s">
        <v>231</v>
      </c>
      <c r="O11" s="24"/>
      <c r="P11" s="44" t="s">
        <v>225</v>
      </c>
      <c r="Q11" s="276"/>
      <c r="R11" s="273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</row>
    <row r="12" spans="1:42" x14ac:dyDescent="0.35">
      <c r="A12" s="31"/>
      <c r="B12" s="36">
        <v>4</v>
      </c>
      <c r="C12" s="365"/>
      <c r="D12" s="371"/>
      <c r="E12" s="300"/>
      <c r="F12" s="301"/>
      <c r="G12" s="374"/>
      <c r="H12" s="331">
        <f t="shared" si="0"/>
        <v>0</v>
      </c>
      <c r="I12" s="317" t="str">
        <f>IFERROR(VLOOKUP(J12,'Variables &amp; Rates'!$K$4:$M$42,3,FALSE),"")</f>
        <v/>
      </c>
      <c r="J12" s="372"/>
      <c r="K12" s="303"/>
      <c r="L12" s="372"/>
      <c r="M12" s="27"/>
      <c r="N12" s="40" t="s">
        <v>232</v>
      </c>
      <c r="O12" s="24"/>
      <c r="P12" s="44" t="s">
        <v>226</v>
      </c>
      <c r="Q12" s="276"/>
      <c r="R12" s="273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</row>
    <row r="13" spans="1:42" x14ac:dyDescent="0.35">
      <c r="A13" s="31"/>
      <c r="B13" s="36">
        <v>5</v>
      </c>
      <c r="C13" s="365"/>
      <c r="D13" s="371"/>
      <c r="E13" s="300"/>
      <c r="F13" s="301"/>
      <c r="G13" s="374"/>
      <c r="H13" s="331">
        <f t="shared" si="0"/>
        <v>0</v>
      </c>
      <c r="I13" s="317" t="str">
        <f>IFERROR(VLOOKUP(J13,'Variables &amp; Rates'!$K$4:$M$42,3,FALSE),"")</f>
        <v/>
      </c>
      <c r="J13" s="372"/>
      <c r="K13" s="303"/>
      <c r="L13" s="372"/>
      <c r="M13" s="27"/>
      <c r="N13" s="40"/>
      <c r="O13" s="25"/>
      <c r="P13" s="44"/>
      <c r="Q13" s="276"/>
      <c r="R13" s="273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</row>
    <row r="14" spans="1:42" x14ac:dyDescent="0.35">
      <c r="A14" s="31"/>
      <c r="B14" s="36">
        <v>6</v>
      </c>
      <c r="C14" s="365"/>
      <c r="D14" s="371"/>
      <c r="E14" s="300"/>
      <c r="F14" s="301"/>
      <c r="G14" s="374"/>
      <c r="H14" s="331">
        <f t="shared" si="0"/>
        <v>0</v>
      </c>
      <c r="I14" s="317" t="str">
        <f>IFERROR(VLOOKUP(J14,'Variables &amp; Rates'!$K$4:$M$42,3,FALSE),"")</f>
        <v/>
      </c>
      <c r="J14" s="372"/>
      <c r="K14" s="303"/>
      <c r="L14" s="372"/>
      <c r="M14" s="27"/>
      <c r="N14" s="40"/>
      <c r="O14" s="25"/>
      <c r="P14" s="44"/>
      <c r="Q14" s="276"/>
      <c r="R14" s="273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</row>
    <row r="15" spans="1:42" x14ac:dyDescent="0.35">
      <c r="A15" s="31"/>
      <c r="B15" s="36">
        <v>7</v>
      </c>
      <c r="C15" s="365"/>
      <c r="D15" s="371"/>
      <c r="E15" s="300"/>
      <c r="F15" s="301"/>
      <c r="G15" s="374"/>
      <c r="H15" s="331">
        <f t="shared" si="0"/>
        <v>0</v>
      </c>
      <c r="I15" s="317" t="str">
        <f>IFERROR(VLOOKUP(J15,'Variables &amp; Rates'!$K$4:$M$42,3,FALSE),"")</f>
        <v/>
      </c>
      <c r="J15" s="372"/>
      <c r="K15" s="373"/>
      <c r="L15" s="386"/>
      <c r="M15" s="31"/>
      <c r="N15" s="40"/>
      <c r="O15" s="25"/>
      <c r="P15" s="44"/>
      <c r="Q15" s="306"/>
      <c r="R15" s="288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42" x14ac:dyDescent="0.35">
      <c r="A16" s="31"/>
      <c r="B16" s="36">
        <v>8</v>
      </c>
      <c r="C16" s="365"/>
      <c r="D16" s="371"/>
      <c r="E16" s="300"/>
      <c r="F16" s="301"/>
      <c r="G16" s="374"/>
      <c r="H16" s="331">
        <f t="shared" si="0"/>
        <v>0</v>
      </c>
      <c r="I16" s="317" t="str">
        <f>IFERROR(VLOOKUP(J16,'Variables &amp; Rates'!$K$4:$M$42,3,FALSE),"")</f>
        <v/>
      </c>
      <c r="J16" s="372"/>
      <c r="K16" s="373"/>
      <c r="L16" s="386"/>
      <c r="M16" s="31"/>
      <c r="N16" s="40"/>
      <c r="O16" s="25"/>
      <c r="P16" s="44"/>
      <c r="Q16" s="306"/>
      <c r="R16" s="288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x14ac:dyDescent="0.35">
      <c r="A17" s="31"/>
      <c r="B17" s="36">
        <v>9</v>
      </c>
      <c r="C17" s="365"/>
      <c r="D17" s="371"/>
      <c r="E17" s="300"/>
      <c r="F17" s="301"/>
      <c r="G17" s="374"/>
      <c r="H17" s="331">
        <f t="shared" si="0"/>
        <v>0</v>
      </c>
      <c r="I17" s="317" t="str">
        <f>IFERROR(VLOOKUP(J17,'Variables &amp; Rates'!$K$4:$M$42,3,FALSE),"")</f>
        <v/>
      </c>
      <c r="J17" s="372"/>
      <c r="K17" s="373"/>
      <c r="L17" s="386"/>
      <c r="M17" s="31"/>
      <c r="N17" s="40"/>
      <c r="O17" s="25"/>
      <c r="P17" s="44"/>
      <c r="Q17" s="306"/>
      <c r="R17" s="288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1:38" ht="5.15" customHeight="1" x14ac:dyDescent="0.35">
      <c r="A18" s="31"/>
      <c r="B18" s="375"/>
      <c r="C18" s="376"/>
      <c r="D18" s="380"/>
      <c r="E18" s="377"/>
      <c r="F18" s="378"/>
      <c r="G18" s="381"/>
      <c r="H18" s="379"/>
      <c r="I18" s="379"/>
      <c r="J18" s="382"/>
      <c r="K18" s="373"/>
      <c r="L18" s="386"/>
      <c r="M18" s="31"/>
      <c r="N18" s="40"/>
      <c r="O18" s="25"/>
      <c r="P18" s="44"/>
      <c r="Q18" s="306"/>
      <c r="R18" s="288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38" x14ac:dyDescent="0.35">
      <c r="A19" s="31"/>
      <c r="B19" s="36">
        <v>10</v>
      </c>
      <c r="C19" s="365"/>
      <c r="D19" s="299"/>
      <c r="E19" s="300"/>
      <c r="F19" s="301"/>
      <c r="G19" s="301"/>
      <c r="H19" s="331">
        <f t="shared" si="0"/>
        <v>0</v>
      </c>
      <c r="I19" s="317" t="str">
        <f>IFERROR(VLOOKUP(J19,'Variables &amp; Rates'!$K$4:$M$42,3,FALSE),"")</f>
        <v/>
      </c>
      <c r="J19" s="304"/>
      <c r="K19" s="303"/>
      <c r="L19" s="386"/>
      <c r="M19" s="31"/>
      <c r="N19" s="40"/>
      <c r="O19" s="25"/>
      <c r="P19" s="44"/>
      <c r="Q19" s="306"/>
      <c r="R19" s="288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1:38" x14ac:dyDescent="0.35">
      <c r="A20" s="31"/>
      <c r="B20" s="36">
        <v>11</v>
      </c>
      <c r="C20" s="365"/>
      <c r="D20" s="299"/>
      <c r="E20" s="300"/>
      <c r="F20" s="301"/>
      <c r="G20" s="301"/>
      <c r="H20" s="331">
        <f t="shared" si="0"/>
        <v>0</v>
      </c>
      <c r="I20" s="317" t="str">
        <f>IFERROR(VLOOKUP(J20,'Variables &amp; Rates'!$K$4:$M$42,3,FALSE),"")</f>
        <v/>
      </c>
      <c r="J20" s="304"/>
      <c r="K20" s="303"/>
      <c r="L20" s="386"/>
      <c r="M20" s="31"/>
      <c r="N20" s="281"/>
      <c r="O20" s="288"/>
      <c r="P20" s="306"/>
      <c r="Q20" s="306"/>
      <c r="R20" s="288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1:38" x14ac:dyDescent="0.35">
      <c r="A21" s="31"/>
      <c r="B21" s="36">
        <v>12</v>
      </c>
      <c r="C21" s="365"/>
      <c r="D21" s="299"/>
      <c r="E21" s="300"/>
      <c r="F21" s="301"/>
      <c r="G21" s="301"/>
      <c r="H21" s="331">
        <f t="shared" si="0"/>
        <v>0</v>
      </c>
      <c r="I21" s="317" t="str">
        <f>IFERROR(VLOOKUP(J21,'Variables &amp; Rates'!$K$4:$M$42,3,FALSE),"")</f>
        <v/>
      </c>
      <c r="J21" s="304"/>
      <c r="K21" s="303"/>
      <c r="L21" s="386"/>
      <c r="M21" s="31"/>
      <c r="N21" s="281"/>
      <c r="O21" s="288"/>
      <c r="P21" s="306"/>
      <c r="Q21" s="306"/>
      <c r="R21" s="288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1:38" x14ac:dyDescent="0.35">
      <c r="A22" s="31"/>
      <c r="B22" s="36">
        <v>13</v>
      </c>
      <c r="C22" s="365"/>
      <c r="D22" s="299"/>
      <c r="E22" s="300"/>
      <c r="F22" s="301"/>
      <c r="G22" s="301"/>
      <c r="H22" s="331">
        <f t="shared" si="0"/>
        <v>0</v>
      </c>
      <c r="I22" s="317" t="str">
        <f>IFERROR(VLOOKUP(J22,'Variables &amp; Rates'!$K$4:$M$42,3,FALSE),"")</f>
        <v/>
      </c>
      <c r="J22" s="304"/>
      <c r="K22" s="303"/>
      <c r="L22" s="387"/>
      <c r="M22" s="31"/>
      <c r="N22" s="281"/>
      <c r="O22" s="288"/>
      <c r="P22" s="306"/>
      <c r="Q22" s="306"/>
      <c r="R22" s="288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38" x14ac:dyDescent="0.35">
      <c r="A23" s="31"/>
      <c r="B23" s="36">
        <v>14</v>
      </c>
      <c r="C23" s="365"/>
      <c r="D23" s="299"/>
      <c r="E23" s="300"/>
      <c r="F23" s="301"/>
      <c r="G23" s="301"/>
      <c r="H23" s="331">
        <f t="shared" si="0"/>
        <v>0</v>
      </c>
      <c r="I23" s="317" t="str">
        <f>IFERROR(VLOOKUP(J23,'Variables &amp; Rates'!$K$4:$M$42,3,FALSE),"")</f>
        <v/>
      </c>
      <c r="J23" s="304"/>
      <c r="K23" s="303"/>
      <c r="L23" s="386"/>
      <c r="M23" s="31"/>
      <c r="N23" s="281"/>
      <c r="O23" s="288"/>
      <c r="P23" s="306"/>
      <c r="Q23" s="306"/>
      <c r="R23" s="288"/>
      <c r="S23" s="31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x14ac:dyDescent="0.35">
      <c r="A24" s="31"/>
      <c r="B24" s="36">
        <v>15</v>
      </c>
      <c r="C24" s="365"/>
      <c r="D24" s="299"/>
      <c r="E24" s="300"/>
      <c r="F24" s="301"/>
      <c r="G24" s="301"/>
      <c r="H24" s="331">
        <f t="shared" si="0"/>
        <v>0</v>
      </c>
      <c r="I24" s="317" t="str">
        <f>IFERROR(VLOOKUP(J24,'Variables &amp; Rates'!$K$4:$M$42,3,FALSE),"")</f>
        <v/>
      </c>
      <c r="J24" s="304"/>
      <c r="K24" s="303"/>
      <c r="L24" s="372"/>
      <c r="M24" s="27"/>
      <c r="N24" s="281"/>
      <c r="O24" s="288"/>
      <c r="P24" s="306"/>
      <c r="Q24" s="276"/>
      <c r="R24" s="273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x14ac:dyDescent="0.35">
      <c r="A25" s="31"/>
      <c r="B25" s="36">
        <v>16</v>
      </c>
      <c r="C25" s="365"/>
      <c r="D25" s="299"/>
      <c r="E25" s="300"/>
      <c r="F25" s="301"/>
      <c r="G25" s="301"/>
      <c r="H25" s="331">
        <f t="shared" si="0"/>
        <v>0</v>
      </c>
      <c r="I25" s="317" t="str">
        <f>IFERROR(VLOOKUP(J25,'Variables &amp; Rates'!$K$4:$M$42,3,FALSE),"")</f>
        <v/>
      </c>
      <c r="J25" s="304"/>
      <c r="K25" s="303"/>
      <c r="L25" s="372"/>
      <c r="M25" s="27"/>
      <c r="N25" s="279"/>
      <c r="O25" s="273"/>
      <c r="P25" s="276"/>
      <c r="Q25" s="276"/>
      <c r="R25" s="273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x14ac:dyDescent="0.35">
      <c r="A26" s="31"/>
      <c r="B26" s="36">
        <v>17</v>
      </c>
      <c r="C26" s="365"/>
      <c r="D26" s="299"/>
      <c r="E26" s="300"/>
      <c r="F26" s="301"/>
      <c r="G26" s="301"/>
      <c r="H26" s="331">
        <f t="shared" si="0"/>
        <v>0</v>
      </c>
      <c r="I26" s="317" t="str">
        <f>IFERROR(VLOOKUP(J26,'Variables &amp; Rates'!$K$4:$M$42,3,FALSE),"")</f>
        <v/>
      </c>
      <c r="J26" s="304"/>
      <c r="K26" s="303"/>
      <c r="L26" s="372"/>
      <c r="M26" s="27"/>
      <c r="N26" s="279"/>
      <c r="O26" s="273"/>
      <c r="P26" s="276"/>
      <c r="Q26" s="276"/>
      <c r="R26" s="273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x14ac:dyDescent="0.35">
      <c r="A27" s="31"/>
      <c r="B27" s="36">
        <v>18</v>
      </c>
      <c r="C27" s="365"/>
      <c r="D27" s="299"/>
      <c r="E27" s="300"/>
      <c r="F27" s="301"/>
      <c r="G27" s="301"/>
      <c r="H27" s="331">
        <f t="shared" si="0"/>
        <v>0</v>
      </c>
      <c r="I27" s="317" t="str">
        <f>IFERROR(VLOOKUP(J27,'Variables &amp; Rates'!$K$4:$M$42,3,FALSE),"")</f>
        <v/>
      </c>
      <c r="J27" s="304"/>
      <c r="K27" s="303"/>
      <c r="L27" s="372"/>
      <c r="M27" s="27"/>
      <c r="N27" s="279"/>
      <c r="O27" s="273"/>
      <c r="P27" s="276"/>
      <c r="Q27" s="276"/>
      <c r="R27" s="273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x14ac:dyDescent="0.35">
      <c r="A28" s="31"/>
      <c r="B28" s="36">
        <v>19</v>
      </c>
      <c r="C28" s="365"/>
      <c r="D28" s="299"/>
      <c r="E28" s="300"/>
      <c r="F28" s="301"/>
      <c r="G28" s="301"/>
      <c r="H28" s="331">
        <f t="shared" si="0"/>
        <v>0</v>
      </c>
      <c r="I28" s="317" t="str">
        <f>IFERROR(VLOOKUP(J28,'Variables &amp; Rates'!$K$4:$M$42,3,FALSE),"")</f>
        <v/>
      </c>
      <c r="J28" s="304"/>
      <c r="K28" s="303"/>
      <c r="L28" s="372"/>
      <c r="M28" s="27"/>
      <c r="N28" s="279"/>
      <c r="O28" s="273"/>
      <c r="P28" s="276"/>
      <c r="Q28" s="276"/>
      <c r="R28" s="273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x14ac:dyDescent="0.35">
      <c r="A29" s="31"/>
      <c r="B29" s="36">
        <v>20</v>
      </c>
      <c r="C29" s="365"/>
      <c r="D29" s="299"/>
      <c r="E29" s="300"/>
      <c r="F29" s="301"/>
      <c r="G29" s="301"/>
      <c r="H29" s="331">
        <f t="shared" si="0"/>
        <v>0</v>
      </c>
      <c r="I29" s="317" t="str">
        <f>IFERROR(VLOOKUP(J29,'Variables &amp; Rates'!$K$4:$M$42,3,FALSE),"")</f>
        <v/>
      </c>
      <c r="J29" s="304"/>
      <c r="K29" s="303"/>
      <c r="L29" s="372"/>
      <c r="M29" s="27"/>
      <c r="N29" s="279"/>
      <c r="O29" s="273"/>
      <c r="P29" s="276"/>
      <c r="Q29" s="276"/>
      <c r="R29" s="273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x14ac:dyDescent="0.35">
      <c r="A30" s="31"/>
      <c r="B30" s="36">
        <v>21</v>
      </c>
      <c r="C30" s="365"/>
      <c r="D30" s="299"/>
      <c r="E30" s="300"/>
      <c r="F30" s="301"/>
      <c r="G30" s="301"/>
      <c r="H30" s="331">
        <f t="shared" si="0"/>
        <v>0</v>
      </c>
      <c r="I30" s="317" t="str">
        <f>IFERROR(VLOOKUP(J30,'Variables &amp; Rates'!$K$4:$M$42,3,FALSE),"")</f>
        <v/>
      </c>
      <c r="J30" s="304"/>
      <c r="K30" s="303"/>
      <c r="L30" s="372"/>
      <c r="M30" s="27"/>
      <c r="N30" s="279"/>
      <c r="O30" s="273"/>
      <c r="P30" s="276"/>
      <c r="Q30" s="276"/>
      <c r="R30" s="273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x14ac:dyDescent="0.35">
      <c r="A31" s="31"/>
      <c r="B31" s="36">
        <v>22</v>
      </c>
      <c r="C31" s="365"/>
      <c r="D31" s="299"/>
      <c r="E31" s="300"/>
      <c r="F31" s="301"/>
      <c r="G31" s="301"/>
      <c r="H31" s="331">
        <f t="shared" si="0"/>
        <v>0</v>
      </c>
      <c r="I31" s="317" t="str">
        <f>IFERROR(VLOOKUP(J31,'Variables &amp; Rates'!$K$4:$M$42,3,FALSE),"")</f>
        <v/>
      </c>
      <c r="J31" s="304"/>
      <c r="K31" s="303"/>
      <c r="L31" s="372"/>
      <c r="M31" s="27"/>
      <c r="N31" s="279"/>
      <c r="O31" s="273"/>
      <c r="P31" s="276"/>
      <c r="Q31" s="276"/>
      <c r="R31" s="273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1:38" x14ac:dyDescent="0.35">
      <c r="A32" s="31"/>
      <c r="B32" s="36">
        <v>23</v>
      </c>
      <c r="C32" s="365"/>
      <c r="D32" s="299"/>
      <c r="E32" s="300"/>
      <c r="F32" s="301"/>
      <c r="G32" s="301"/>
      <c r="H32" s="331">
        <f t="shared" si="0"/>
        <v>0</v>
      </c>
      <c r="I32" s="317" t="str">
        <f>IFERROR(VLOOKUP(J32,'Variables &amp; Rates'!$K$4:$M$42,3,FALSE),"")</f>
        <v/>
      </c>
      <c r="J32" s="304"/>
      <c r="K32" s="303"/>
      <c r="L32" s="372"/>
      <c r="M32" s="27"/>
      <c r="N32" s="279"/>
      <c r="O32" s="273"/>
      <c r="P32" s="276"/>
      <c r="Q32" s="306"/>
      <c r="R32" s="273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1:42" x14ac:dyDescent="0.35">
      <c r="A33" s="31"/>
      <c r="B33" s="36">
        <v>24</v>
      </c>
      <c r="C33" s="365"/>
      <c r="D33" s="299"/>
      <c r="E33" s="300"/>
      <c r="F33" s="301"/>
      <c r="G33" s="301"/>
      <c r="H33" s="331">
        <f t="shared" si="0"/>
        <v>0</v>
      </c>
      <c r="I33" s="317" t="str">
        <f>IFERROR(VLOOKUP(J33,'Variables &amp; Rates'!$K$4:$M$42,3,FALSE),"")</f>
        <v/>
      </c>
      <c r="J33" s="304"/>
      <c r="K33" s="303"/>
      <c r="L33" s="372"/>
      <c r="M33" s="27"/>
      <c r="N33" s="281"/>
      <c r="O33" s="288"/>
      <c r="P33" s="306"/>
      <c r="Q33" s="306"/>
      <c r="R33" s="273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1:42" x14ac:dyDescent="0.35">
      <c r="A34" s="31"/>
      <c r="B34" s="36">
        <v>25</v>
      </c>
      <c r="C34" s="365"/>
      <c r="D34" s="299"/>
      <c r="E34" s="300"/>
      <c r="F34" s="301"/>
      <c r="G34" s="301"/>
      <c r="H34" s="331">
        <f t="shared" si="0"/>
        <v>0</v>
      </c>
      <c r="I34" s="317" t="str">
        <f>IFERROR(VLOOKUP(J34,'Variables &amp; Rates'!$K$4:$M$42,3,FALSE),"")</f>
        <v/>
      </c>
      <c r="J34" s="304"/>
      <c r="K34" s="303"/>
      <c r="L34" s="304"/>
      <c r="M34" s="32"/>
      <c r="N34" s="281"/>
      <c r="O34" s="288"/>
      <c r="P34" s="306"/>
      <c r="Q34" s="307"/>
      <c r="R34" s="273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  <row r="35" spans="1:42" x14ac:dyDescent="0.35">
      <c r="A35" s="31"/>
      <c r="B35" s="36">
        <v>26</v>
      </c>
      <c r="C35" s="365"/>
      <c r="D35" s="299"/>
      <c r="E35" s="300"/>
      <c r="F35" s="305" t="s">
        <v>99</v>
      </c>
      <c r="G35" s="301"/>
      <c r="H35" s="331">
        <f t="shared" si="0"/>
        <v>0</v>
      </c>
      <c r="I35" s="317" t="str">
        <f>IFERROR(VLOOKUP(J35,'Variables &amp; Rates'!$K$4:$M$42,3,FALSE),"")</f>
        <v/>
      </c>
      <c r="J35" s="304"/>
      <c r="K35" s="303"/>
      <c r="L35" s="304"/>
      <c r="M35" s="27"/>
      <c r="N35" s="281"/>
      <c r="O35" s="288"/>
      <c r="P35" s="307"/>
      <c r="Q35" s="307"/>
      <c r="R35" s="273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</row>
    <row r="36" spans="1:42" x14ac:dyDescent="0.35">
      <c r="A36" s="31"/>
      <c r="B36" s="36">
        <v>27</v>
      </c>
      <c r="C36" s="365"/>
      <c r="D36" s="299"/>
      <c r="E36" s="300"/>
      <c r="F36" s="305"/>
      <c r="G36" s="301"/>
      <c r="H36" s="331">
        <f t="shared" si="0"/>
        <v>0</v>
      </c>
      <c r="I36" s="317" t="str">
        <f>IFERROR(VLOOKUP(J36,'Variables &amp; Rates'!$K$4:$M$42,3,FALSE),"")</f>
        <v/>
      </c>
      <c r="J36" s="304"/>
      <c r="K36" s="303"/>
      <c r="L36" s="304"/>
      <c r="M36" s="27"/>
      <c r="N36" s="281"/>
      <c r="O36" s="288"/>
      <c r="P36" s="307"/>
      <c r="Q36" s="307"/>
      <c r="R36" s="273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</row>
    <row r="37" spans="1:42" x14ac:dyDescent="0.35">
      <c r="A37" s="31"/>
      <c r="B37" s="36">
        <v>28</v>
      </c>
      <c r="C37" s="365"/>
      <c r="D37" s="299"/>
      <c r="E37" s="300"/>
      <c r="F37" s="305"/>
      <c r="G37" s="301"/>
      <c r="H37" s="331">
        <f t="shared" si="0"/>
        <v>0</v>
      </c>
      <c r="I37" s="317" t="str">
        <f>IFERROR(VLOOKUP(J37,'Variables &amp; Rates'!$K$4:$M$42,3,FALSE),"")</f>
        <v/>
      </c>
      <c r="J37" s="304"/>
      <c r="K37" s="303"/>
      <c r="L37" s="304"/>
      <c r="M37" s="27"/>
      <c r="N37" s="281"/>
      <c r="O37" s="288"/>
      <c r="P37" s="307"/>
      <c r="Q37" s="307"/>
      <c r="R37" s="273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</row>
    <row r="38" spans="1:42" x14ac:dyDescent="0.35">
      <c r="A38" s="31"/>
      <c r="B38" s="36">
        <v>29</v>
      </c>
      <c r="C38" s="365"/>
      <c r="D38" s="299"/>
      <c r="E38" s="300"/>
      <c r="F38" s="305"/>
      <c r="G38" s="301"/>
      <c r="H38" s="331">
        <f t="shared" si="0"/>
        <v>0</v>
      </c>
      <c r="I38" s="317" t="str">
        <f>IFERROR(VLOOKUP(J38,'Variables &amp; Rates'!$K$4:$M$42,3,FALSE),"")</f>
        <v/>
      </c>
      <c r="J38" s="304"/>
      <c r="K38" s="303"/>
      <c r="L38" s="304"/>
      <c r="M38" s="27"/>
      <c r="N38" s="281"/>
      <c r="O38" s="288"/>
      <c r="P38" s="307"/>
      <c r="Q38" s="307"/>
      <c r="R38" s="273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</row>
    <row r="39" spans="1:42" x14ac:dyDescent="0.35">
      <c r="A39" s="31"/>
      <c r="B39" s="36">
        <v>30</v>
      </c>
      <c r="C39" s="365"/>
      <c r="D39" s="299"/>
      <c r="E39" s="300"/>
      <c r="F39" s="305"/>
      <c r="G39" s="301"/>
      <c r="H39" s="331">
        <f t="shared" si="0"/>
        <v>0</v>
      </c>
      <c r="I39" s="317" t="str">
        <f>IFERROR(VLOOKUP(J39,'Variables &amp; Rates'!$K$4:$M$42,3,FALSE),"")</f>
        <v/>
      </c>
      <c r="J39" s="304"/>
      <c r="K39" s="303"/>
      <c r="L39" s="372"/>
      <c r="M39" s="27"/>
      <c r="N39" s="281"/>
      <c r="O39" s="288"/>
      <c r="P39" s="307"/>
      <c r="Q39" s="307"/>
      <c r="R39" s="273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</row>
    <row r="40" spans="1:42" x14ac:dyDescent="0.35">
      <c r="A40" s="31"/>
      <c r="B40" s="36">
        <v>31</v>
      </c>
      <c r="C40" s="365"/>
      <c r="D40" s="299"/>
      <c r="E40" s="300"/>
      <c r="F40" s="305"/>
      <c r="G40" s="301"/>
      <c r="H40" s="331">
        <f t="shared" si="0"/>
        <v>0</v>
      </c>
      <c r="I40" s="317" t="str">
        <f>IFERROR(VLOOKUP(J40,'Variables &amp; Rates'!$K$4:$M$42,3,FALSE),"")</f>
        <v/>
      </c>
      <c r="J40" s="304"/>
      <c r="K40" s="303"/>
      <c r="L40" s="372"/>
      <c r="M40" s="27"/>
      <c r="N40" s="281"/>
      <c r="O40" s="288"/>
      <c r="P40" s="307"/>
      <c r="Q40" s="306"/>
      <c r="R40" s="273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</row>
    <row r="41" spans="1:42" x14ac:dyDescent="0.35">
      <c r="A41" s="31"/>
      <c r="B41" s="36">
        <v>32</v>
      </c>
      <c r="C41" s="365"/>
      <c r="D41" s="299"/>
      <c r="E41" s="300"/>
      <c r="F41" s="305"/>
      <c r="G41" s="301"/>
      <c r="H41" s="331">
        <f t="shared" si="0"/>
        <v>0</v>
      </c>
      <c r="I41" s="317" t="str">
        <f>IFERROR(VLOOKUP(J41,'Variables &amp; Rates'!$K$4:$M$42,3,FALSE),"")</f>
        <v/>
      </c>
      <c r="J41" s="304"/>
      <c r="K41" s="303"/>
      <c r="L41" s="304"/>
      <c r="M41" s="32"/>
      <c r="N41" s="281"/>
      <c r="O41" s="288"/>
      <c r="P41" s="306"/>
      <c r="Q41" s="306"/>
      <c r="R41" s="273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</row>
    <row r="42" spans="1:42" x14ac:dyDescent="0.35">
      <c r="A42" s="31"/>
      <c r="B42" s="36">
        <v>33</v>
      </c>
      <c r="C42" s="365"/>
      <c r="D42" s="299"/>
      <c r="E42" s="300"/>
      <c r="F42" s="305"/>
      <c r="G42" s="301"/>
      <c r="H42" s="331">
        <f t="shared" si="0"/>
        <v>0</v>
      </c>
      <c r="I42" s="317" t="str">
        <f>IFERROR(VLOOKUP(J42,'Variables &amp; Rates'!$K$4:$M$42,3,FALSE),"")</f>
        <v/>
      </c>
      <c r="J42" s="304"/>
      <c r="K42" s="303"/>
      <c r="L42" s="304"/>
      <c r="M42" s="27"/>
      <c r="N42" s="281"/>
      <c r="O42" s="288"/>
      <c r="P42" s="306"/>
      <c r="Q42" s="306"/>
      <c r="R42" s="273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</row>
    <row r="43" spans="1:42" x14ac:dyDescent="0.35">
      <c r="A43" s="31"/>
      <c r="B43" s="36">
        <v>34</v>
      </c>
      <c r="C43" s="365"/>
      <c r="D43" s="299"/>
      <c r="E43" s="300"/>
      <c r="F43" s="305"/>
      <c r="G43" s="301"/>
      <c r="H43" s="331">
        <f t="shared" si="0"/>
        <v>0</v>
      </c>
      <c r="I43" s="317" t="str">
        <f>IFERROR(VLOOKUP(J43,'Variables &amp; Rates'!$K$4:$M$42,3,FALSE),"")</f>
        <v/>
      </c>
      <c r="J43" s="304"/>
      <c r="K43" s="303"/>
      <c r="L43" s="304"/>
      <c r="M43" s="27"/>
      <c r="N43" s="281"/>
      <c r="O43" s="288"/>
      <c r="P43" s="306"/>
      <c r="Q43" s="306"/>
      <c r="R43" s="273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</row>
    <row r="44" spans="1:42" x14ac:dyDescent="0.35">
      <c r="A44" s="31"/>
      <c r="B44" s="36">
        <v>35</v>
      </c>
      <c r="C44" s="365"/>
      <c r="D44" s="299"/>
      <c r="E44" s="300"/>
      <c r="F44" s="305"/>
      <c r="G44" s="301"/>
      <c r="H44" s="331">
        <f t="shared" si="0"/>
        <v>0</v>
      </c>
      <c r="I44" s="317" t="str">
        <f>IFERROR(VLOOKUP(J44,'Variables &amp; Rates'!$K$4:$M$42,3,FALSE),"")</f>
        <v/>
      </c>
      <c r="J44" s="304"/>
      <c r="K44" s="303"/>
      <c r="L44" s="304"/>
      <c r="M44" s="27"/>
      <c r="N44" s="281"/>
      <c r="O44" s="288"/>
      <c r="P44" s="306"/>
      <c r="Q44" s="306"/>
      <c r="R44" s="273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</row>
    <row r="45" spans="1:42" x14ac:dyDescent="0.35">
      <c r="A45" s="31"/>
      <c r="B45" s="36">
        <v>36</v>
      </c>
      <c r="C45" s="365"/>
      <c r="D45" s="299"/>
      <c r="E45" s="300"/>
      <c r="F45" s="305"/>
      <c r="G45" s="301"/>
      <c r="H45" s="331">
        <f t="shared" si="0"/>
        <v>0</v>
      </c>
      <c r="I45" s="317" t="str">
        <f>IFERROR(VLOOKUP(J45,'Variables &amp; Rates'!$K$4:$M$42,3,FALSE),"")</f>
        <v/>
      </c>
      <c r="J45" s="304"/>
      <c r="K45" s="303"/>
      <c r="L45" s="304"/>
      <c r="M45" s="27"/>
      <c r="N45" s="281"/>
      <c r="O45" s="288"/>
      <c r="P45" s="306"/>
      <c r="Q45" s="306"/>
      <c r="R45" s="273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</row>
    <row r="46" spans="1:42" x14ac:dyDescent="0.35">
      <c r="A46" s="31"/>
      <c r="B46" s="36">
        <v>37</v>
      </c>
      <c r="C46" s="365"/>
      <c r="D46" s="299"/>
      <c r="E46" s="300"/>
      <c r="F46" s="305"/>
      <c r="G46" s="301"/>
      <c r="H46" s="331">
        <f t="shared" si="0"/>
        <v>0</v>
      </c>
      <c r="I46" s="317" t="str">
        <f>IFERROR(VLOOKUP(J46,'Variables &amp; Rates'!$K$4:$M$42,3,FALSE),"")</f>
        <v/>
      </c>
      <c r="J46" s="304"/>
      <c r="K46" s="303"/>
      <c r="L46" s="304"/>
      <c r="M46" s="27"/>
      <c r="N46" s="281"/>
      <c r="O46" s="288"/>
      <c r="P46" s="306"/>
      <c r="Q46" s="276"/>
      <c r="R46" s="273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</row>
    <row r="47" spans="1:42" x14ac:dyDescent="0.35">
      <c r="A47" s="31"/>
      <c r="B47" s="36">
        <v>38</v>
      </c>
      <c r="C47" s="365"/>
      <c r="D47" s="299"/>
      <c r="E47" s="300"/>
      <c r="F47" s="305"/>
      <c r="G47" s="301"/>
      <c r="H47" s="331">
        <f t="shared" si="0"/>
        <v>0</v>
      </c>
      <c r="I47" s="317" t="str">
        <f>IFERROR(VLOOKUP(J47,'Variables &amp; Rates'!$K$4:$M$42,3,FALSE),"")</f>
        <v/>
      </c>
      <c r="J47" s="304"/>
      <c r="K47" s="303"/>
      <c r="L47" s="304"/>
      <c r="M47" s="27"/>
      <c r="N47" s="279"/>
      <c r="O47" s="273"/>
      <c r="P47" s="276"/>
      <c r="Q47" s="276"/>
      <c r="R47" s="273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</row>
    <row r="48" spans="1:42" x14ac:dyDescent="0.35">
      <c r="A48" s="31"/>
      <c r="B48" s="36">
        <v>39</v>
      </c>
      <c r="C48" s="365"/>
      <c r="D48" s="299"/>
      <c r="E48" s="300"/>
      <c r="F48" s="305"/>
      <c r="G48" s="301"/>
      <c r="H48" s="331">
        <f t="shared" si="0"/>
        <v>0</v>
      </c>
      <c r="I48" s="317" t="str">
        <f>IFERROR(VLOOKUP(J48,'Variables &amp; Rates'!$K$4:$M$42,3,FALSE),"")</f>
        <v/>
      </c>
      <c r="J48" s="304"/>
      <c r="K48" s="303"/>
      <c r="L48" s="304"/>
      <c r="M48" s="27"/>
      <c r="N48" s="279"/>
      <c r="O48" s="273"/>
      <c r="P48" s="276"/>
      <c r="Q48" s="276"/>
      <c r="R48" s="273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</row>
    <row r="49" spans="1:42" x14ac:dyDescent="0.35">
      <c r="A49" s="31"/>
      <c r="B49" s="36">
        <v>40</v>
      </c>
      <c r="C49" s="365"/>
      <c r="D49" s="299"/>
      <c r="E49" s="300"/>
      <c r="F49" s="305"/>
      <c r="G49" s="301"/>
      <c r="H49" s="331">
        <f t="shared" si="0"/>
        <v>0</v>
      </c>
      <c r="I49" s="317" t="str">
        <f>IFERROR(VLOOKUP(J49,'Variables &amp; Rates'!$K$4:$M$42,3,FALSE),"")</f>
        <v/>
      </c>
      <c r="J49" s="304"/>
      <c r="K49" s="303"/>
      <c r="L49" s="304"/>
      <c r="M49" s="27"/>
      <c r="N49" s="279"/>
      <c r="O49" s="273"/>
      <c r="P49" s="276"/>
      <c r="Q49" s="276"/>
      <c r="R49" s="273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</row>
    <row r="50" spans="1:42" x14ac:dyDescent="0.35">
      <c r="A50" s="31"/>
      <c r="B50" s="36">
        <v>41</v>
      </c>
      <c r="C50" s="365"/>
      <c r="D50" s="299"/>
      <c r="E50" s="300"/>
      <c r="F50" s="305"/>
      <c r="G50" s="301"/>
      <c r="H50" s="331">
        <f t="shared" si="0"/>
        <v>0</v>
      </c>
      <c r="I50" s="317" t="str">
        <f>IFERROR(VLOOKUP(J50,'Variables &amp; Rates'!$K$4:$M$42,3,FALSE),"")</f>
        <v/>
      </c>
      <c r="J50" s="304"/>
      <c r="K50" s="303"/>
      <c r="L50" s="304"/>
      <c r="M50" s="27"/>
      <c r="N50" s="279"/>
      <c r="O50" s="273"/>
      <c r="P50" s="276"/>
      <c r="Q50" s="276"/>
      <c r="R50" s="273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</row>
    <row r="51" spans="1:42" x14ac:dyDescent="0.35">
      <c r="A51" s="31"/>
      <c r="B51" s="36">
        <v>42</v>
      </c>
      <c r="C51" s="365"/>
      <c r="D51" s="299"/>
      <c r="E51" s="300"/>
      <c r="F51" s="302"/>
      <c r="G51" s="301"/>
      <c r="H51" s="331">
        <f t="shared" si="0"/>
        <v>0</v>
      </c>
      <c r="I51" s="317" t="str">
        <f>IFERROR(VLOOKUP(J51,'Variables &amp; Rates'!$K$4:$M$42,3,FALSE),"")</f>
        <v/>
      </c>
      <c r="J51" s="304"/>
      <c r="K51" s="303"/>
      <c r="L51" s="304"/>
      <c r="M51" s="27"/>
      <c r="N51" s="279"/>
      <c r="O51" s="273"/>
      <c r="P51" s="276"/>
      <c r="Q51" s="276"/>
      <c r="R51" s="273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</row>
    <row r="52" spans="1:42" x14ac:dyDescent="0.35">
      <c r="A52" s="31"/>
      <c r="B52" s="36">
        <v>43</v>
      </c>
      <c r="C52" s="365"/>
      <c r="D52" s="299"/>
      <c r="E52" s="300"/>
      <c r="F52" s="301"/>
      <c r="G52" s="301"/>
      <c r="H52" s="331">
        <f t="shared" si="0"/>
        <v>0</v>
      </c>
      <c r="I52" s="317" t="str">
        <f>IFERROR(VLOOKUP(J52,'Variables &amp; Rates'!$K$4:$M$42,3,FALSE),"")</f>
        <v/>
      </c>
      <c r="J52" s="304"/>
      <c r="K52" s="303"/>
      <c r="L52" s="304"/>
      <c r="M52" s="32"/>
      <c r="N52" s="279"/>
      <c r="O52" s="273"/>
      <c r="P52" s="276"/>
      <c r="Q52" s="276"/>
      <c r="R52" s="273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</row>
    <row r="53" spans="1:42" x14ac:dyDescent="0.35">
      <c r="A53" s="31"/>
      <c r="B53" s="36">
        <v>44</v>
      </c>
      <c r="C53" s="365"/>
      <c r="D53" s="299"/>
      <c r="E53" s="300"/>
      <c r="F53" s="305" t="s">
        <v>99</v>
      </c>
      <c r="G53" s="301"/>
      <c r="H53" s="331">
        <f t="shared" si="0"/>
        <v>0</v>
      </c>
      <c r="I53" s="317" t="str">
        <f>IFERROR(VLOOKUP(J53,'Variables &amp; Rates'!$K$4:$M$42,3,FALSE),"")</f>
        <v/>
      </c>
      <c r="J53" s="304"/>
      <c r="K53" s="303"/>
      <c r="L53" s="304"/>
      <c r="M53" s="27"/>
      <c r="N53" s="279"/>
      <c r="O53" s="273"/>
      <c r="P53" s="276"/>
      <c r="Q53" s="276"/>
      <c r="R53" s="273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</row>
    <row r="54" spans="1:42" x14ac:dyDescent="0.35">
      <c r="A54" s="31"/>
      <c r="B54" s="36">
        <v>45</v>
      </c>
      <c r="C54" s="365"/>
      <c r="D54" s="299"/>
      <c r="E54" s="300"/>
      <c r="F54" s="305"/>
      <c r="G54" s="301"/>
      <c r="H54" s="331">
        <f t="shared" si="0"/>
        <v>0</v>
      </c>
      <c r="I54" s="317" t="str">
        <f>IFERROR(VLOOKUP(J54,'Variables &amp; Rates'!$K$4:$M$42,3,FALSE),"")</f>
        <v/>
      </c>
      <c r="J54" s="304"/>
      <c r="K54" s="303"/>
      <c r="L54" s="304"/>
      <c r="M54" s="27"/>
      <c r="N54" s="279"/>
      <c r="O54" s="273"/>
      <c r="P54" s="276"/>
      <c r="Q54" s="276"/>
      <c r="R54" s="273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</row>
    <row r="55" spans="1:42" x14ac:dyDescent="0.35">
      <c r="A55" s="31"/>
      <c r="B55" s="36">
        <v>46</v>
      </c>
      <c r="C55" s="365"/>
      <c r="D55" s="299"/>
      <c r="E55" s="300"/>
      <c r="F55" s="305"/>
      <c r="G55" s="301"/>
      <c r="H55" s="331">
        <f t="shared" si="0"/>
        <v>0</v>
      </c>
      <c r="I55" s="317" t="str">
        <f>IFERROR(VLOOKUP(J55,'Variables &amp; Rates'!$K$4:$M$42,3,FALSE),"")</f>
        <v/>
      </c>
      <c r="J55" s="304"/>
      <c r="K55" s="303"/>
      <c r="L55" s="304"/>
      <c r="M55" s="27"/>
      <c r="N55" s="279"/>
      <c r="O55" s="273"/>
      <c r="P55" s="276"/>
      <c r="Q55" s="276"/>
      <c r="R55" s="273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</row>
    <row r="56" spans="1:42" x14ac:dyDescent="0.35">
      <c r="A56" s="31"/>
      <c r="B56" s="36">
        <v>47</v>
      </c>
      <c r="C56" s="365"/>
      <c r="D56" s="299"/>
      <c r="E56" s="300"/>
      <c r="F56" s="305"/>
      <c r="G56" s="301"/>
      <c r="H56" s="331">
        <f t="shared" si="0"/>
        <v>0</v>
      </c>
      <c r="I56" s="317" t="str">
        <f>IFERROR(VLOOKUP(J56,'Variables &amp; Rates'!$K$4:$M$42,3,FALSE),"")</f>
        <v/>
      </c>
      <c r="J56" s="304"/>
      <c r="K56" s="303"/>
      <c r="L56" s="385"/>
      <c r="M56" s="27"/>
      <c r="N56" s="279"/>
      <c r="O56" s="273"/>
      <c r="P56" s="276"/>
      <c r="Q56" s="276"/>
      <c r="R56" s="273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</row>
    <row r="57" spans="1:42" x14ac:dyDescent="0.35">
      <c r="A57" s="31"/>
      <c r="B57" s="36">
        <v>48</v>
      </c>
      <c r="C57" s="365"/>
      <c r="D57" s="299"/>
      <c r="E57" s="300"/>
      <c r="F57" s="305"/>
      <c r="G57" s="301"/>
      <c r="H57" s="331">
        <f t="shared" si="0"/>
        <v>0</v>
      </c>
      <c r="I57" s="317" t="str">
        <f>IFERROR(VLOOKUP(J57,'Variables &amp; Rates'!$K$4:$M$42,3,FALSE),"")</f>
        <v/>
      </c>
      <c r="J57" s="304"/>
      <c r="K57" s="303"/>
      <c r="L57" s="304"/>
      <c r="M57" s="27"/>
      <c r="N57" s="279"/>
      <c r="O57" s="273"/>
      <c r="P57" s="276"/>
      <c r="Q57" s="276"/>
      <c r="R57" s="273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</row>
    <row r="58" spans="1:42" x14ac:dyDescent="0.35">
      <c r="A58" s="31"/>
      <c r="B58" s="36">
        <v>49</v>
      </c>
      <c r="C58" s="365"/>
      <c r="D58" s="299"/>
      <c r="E58" s="300"/>
      <c r="F58" s="305"/>
      <c r="G58" s="301"/>
      <c r="H58" s="331">
        <f t="shared" si="0"/>
        <v>0</v>
      </c>
      <c r="I58" s="317" t="str">
        <f>IFERROR(VLOOKUP(J58,'Variables &amp; Rates'!$K$4:$M$42,3,FALSE),"")</f>
        <v/>
      </c>
      <c r="J58" s="304"/>
      <c r="K58" s="303"/>
      <c r="L58" s="304"/>
      <c r="M58" s="27"/>
      <c r="N58" s="279"/>
      <c r="O58" s="273"/>
      <c r="P58" s="276"/>
      <c r="Q58" s="276"/>
      <c r="R58" s="273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</row>
    <row r="59" spans="1:42" x14ac:dyDescent="0.35">
      <c r="A59" s="31"/>
      <c r="B59" s="36">
        <v>50</v>
      </c>
      <c r="C59" s="365"/>
      <c r="D59" s="299"/>
      <c r="E59" s="300"/>
      <c r="F59" s="305"/>
      <c r="G59" s="301"/>
      <c r="H59" s="331">
        <f t="shared" si="0"/>
        <v>0</v>
      </c>
      <c r="I59" s="317" t="str">
        <f>IFERROR(VLOOKUP(J59,'Variables &amp; Rates'!$K$4:$M$42,3,FALSE),"")</f>
        <v/>
      </c>
      <c r="J59" s="304"/>
      <c r="K59" s="303"/>
      <c r="L59" s="304"/>
      <c r="M59" s="32"/>
      <c r="N59" s="279"/>
      <c r="O59" s="273"/>
      <c r="P59" s="276"/>
      <c r="Q59" s="276"/>
      <c r="R59" s="273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</row>
    <row r="60" spans="1:42" x14ac:dyDescent="0.35">
      <c r="A60" s="31"/>
      <c r="B60" s="36">
        <v>51</v>
      </c>
      <c r="C60" s="365"/>
      <c r="D60" s="299"/>
      <c r="E60" s="300"/>
      <c r="F60" s="305"/>
      <c r="G60" s="301"/>
      <c r="H60" s="331">
        <f t="shared" si="0"/>
        <v>0</v>
      </c>
      <c r="I60" s="317" t="str">
        <f>IFERROR(VLOOKUP(J60,'Variables &amp; Rates'!$K$4:$M$42,3,FALSE),"")</f>
        <v/>
      </c>
      <c r="J60" s="304"/>
      <c r="K60" s="303"/>
      <c r="L60" s="304"/>
      <c r="M60" s="27"/>
      <c r="N60" s="279"/>
      <c r="O60" s="273"/>
      <c r="P60" s="276"/>
      <c r="Q60" s="276"/>
      <c r="R60" s="273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</row>
    <row r="61" spans="1:42" x14ac:dyDescent="0.35">
      <c r="A61" s="31"/>
      <c r="B61" s="36">
        <v>52</v>
      </c>
      <c r="C61" s="365"/>
      <c r="D61" s="299"/>
      <c r="E61" s="300"/>
      <c r="F61" s="305"/>
      <c r="G61" s="301"/>
      <c r="H61" s="331">
        <f t="shared" si="0"/>
        <v>0</v>
      </c>
      <c r="I61" s="317" t="str">
        <f>IFERROR(VLOOKUP(J61,'Variables &amp; Rates'!$K$4:$M$42,3,FALSE),"")</f>
        <v/>
      </c>
      <c r="J61" s="304"/>
      <c r="K61" s="303"/>
      <c r="L61" s="304"/>
      <c r="M61" s="27"/>
      <c r="N61" s="279"/>
      <c r="O61" s="273"/>
      <c r="P61" s="276"/>
      <c r="Q61" s="276"/>
      <c r="R61" s="273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</row>
    <row r="62" spans="1:42" x14ac:dyDescent="0.35">
      <c r="A62" s="31"/>
      <c r="B62" s="36">
        <v>53</v>
      </c>
      <c r="C62" s="365"/>
      <c r="D62" s="299"/>
      <c r="E62" s="300"/>
      <c r="F62" s="305"/>
      <c r="G62" s="301"/>
      <c r="H62" s="331">
        <f t="shared" si="0"/>
        <v>0</v>
      </c>
      <c r="I62" s="317" t="str">
        <f>IFERROR(VLOOKUP(J62,'Variables &amp; Rates'!$K$4:$M$42,3,FALSE),"")</f>
        <v/>
      </c>
      <c r="J62" s="304"/>
      <c r="K62" s="303"/>
      <c r="L62" s="304"/>
      <c r="M62" s="27"/>
      <c r="N62" s="279"/>
      <c r="O62" s="273"/>
      <c r="P62" s="276"/>
      <c r="Q62" s="276"/>
      <c r="R62" s="273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</row>
    <row r="63" spans="1:42" x14ac:dyDescent="0.35">
      <c r="A63" s="31"/>
      <c r="B63" s="36">
        <v>54</v>
      </c>
      <c r="C63" s="365"/>
      <c r="D63" s="299"/>
      <c r="E63" s="300"/>
      <c r="F63" s="305"/>
      <c r="G63" s="301"/>
      <c r="H63" s="331">
        <f t="shared" si="0"/>
        <v>0</v>
      </c>
      <c r="I63" s="317" t="str">
        <f>IFERROR(VLOOKUP(J63,'Variables &amp; Rates'!$K$4:$M$42,3,FALSE),"")</f>
        <v/>
      </c>
      <c r="J63" s="304"/>
      <c r="K63" s="303"/>
      <c r="L63" s="304"/>
      <c r="M63" s="27"/>
      <c r="N63" s="279"/>
      <c r="O63" s="273"/>
      <c r="P63" s="276"/>
      <c r="Q63" s="276"/>
      <c r="R63" s="273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</row>
    <row r="64" spans="1:42" x14ac:dyDescent="0.35">
      <c r="A64" s="31"/>
      <c r="B64" s="36">
        <v>55</v>
      </c>
      <c r="C64" s="365"/>
      <c r="D64" s="299"/>
      <c r="E64" s="300"/>
      <c r="F64" s="305"/>
      <c r="G64" s="301"/>
      <c r="H64" s="331">
        <f t="shared" si="0"/>
        <v>0</v>
      </c>
      <c r="I64" s="317" t="str">
        <f>IFERROR(VLOOKUP(J64,'Variables &amp; Rates'!$K$4:$M$42,3,FALSE),"")</f>
        <v/>
      </c>
      <c r="J64" s="304"/>
      <c r="K64" s="303"/>
      <c r="L64" s="304"/>
      <c r="M64" s="27"/>
      <c r="N64" s="279"/>
      <c r="O64" s="273"/>
      <c r="P64" s="276"/>
      <c r="Q64" s="276"/>
      <c r="R64" s="273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</row>
    <row r="65" spans="1:42" x14ac:dyDescent="0.35">
      <c r="A65" s="31"/>
      <c r="B65" s="36">
        <v>56</v>
      </c>
      <c r="C65" s="365"/>
      <c r="D65" s="299"/>
      <c r="E65" s="300"/>
      <c r="F65" s="305"/>
      <c r="G65" s="301"/>
      <c r="H65" s="331">
        <f t="shared" si="0"/>
        <v>0</v>
      </c>
      <c r="I65" s="317" t="str">
        <f>IFERROR(VLOOKUP(J65,'Variables &amp; Rates'!$K$4:$M$42,3,FALSE),"")</f>
        <v/>
      </c>
      <c r="J65" s="304"/>
      <c r="K65" s="303"/>
      <c r="L65" s="304"/>
      <c r="M65" s="27"/>
      <c r="N65" s="279"/>
      <c r="O65" s="273"/>
      <c r="P65" s="276"/>
      <c r="Q65" s="276"/>
      <c r="R65" s="273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</row>
    <row r="66" spans="1:42" x14ac:dyDescent="0.35">
      <c r="A66" s="31"/>
      <c r="B66" s="36">
        <v>57</v>
      </c>
      <c r="C66" s="365"/>
      <c r="D66" s="299"/>
      <c r="E66" s="300"/>
      <c r="F66" s="305"/>
      <c r="G66" s="301" t="str">
        <f>IFERROR((VLOOKUP(E66, 'Variables &amp; Rates'!$Q$3:$S$120, 3, FALSE)*F66), "")</f>
        <v/>
      </c>
      <c r="H66" s="331" t="str">
        <f>IFERROR((VLOOKUP(E66, 'Variables &amp; Rates'!$W$3:$Y$14, 3, FALSE)*F66), "")</f>
        <v/>
      </c>
      <c r="I66" s="317" t="str">
        <f>IFERROR(VLOOKUP(J66,'Variables &amp; Rates'!$K$4:$M$42,3,FALSE),"")</f>
        <v/>
      </c>
      <c r="J66" s="304"/>
      <c r="K66" s="303"/>
      <c r="L66" s="304"/>
      <c r="M66" s="27"/>
      <c r="N66" s="279"/>
      <c r="O66" s="273"/>
      <c r="P66" s="276"/>
      <c r="Q66" s="276"/>
      <c r="R66" s="273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</row>
    <row r="67" spans="1:42" x14ac:dyDescent="0.35">
      <c r="A67" s="31"/>
      <c r="B67" s="36">
        <v>58</v>
      </c>
      <c r="C67" s="365"/>
      <c r="D67" s="299"/>
      <c r="E67" s="300"/>
      <c r="F67" s="305"/>
      <c r="G67" s="301" t="str">
        <f>IFERROR((VLOOKUP(E67, 'Variables &amp; Rates'!$Q$3:$S$120, 3, FALSE)*F67), "")</f>
        <v/>
      </c>
      <c r="H67" s="331" t="str">
        <f>IFERROR((VLOOKUP(E67, 'Variables &amp; Rates'!$W$3:$Y$14, 3, FALSE)*F67), "")</f>
        <v/>
      </c>
      <c r="I67" s="317" t="str">
        <f>IFERROR(VLOOKUP(J67,'Variables &amp; Rates'!$K$4:$M$42,3,FALSE),"")</f>
        <v/>
      </c>
      <c r="J67" s="304"/>
      <c r="K67" s="303"/>
      <c r="L67" s="304"/>
      <c r="M67" s="27"/>
      <c r="N67" s="279"/>
      <c r="O67" s="273"/>
      <c r="P67" s="276"/>
      <c r="Q67" s="276"/>
      <c r="R67" s="273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</row>
    <row r="68" spans="1:42" x14ac:dyDescent="0.35">
      <c r="A68" s="31"/>
      <c r="B68" s="36">
        <v>59</v>
      </c>
      <c r="C68" s="365"/>
      <c r="D68" s="299"/>
      <c r="E68" s="300"/>
      <c r="F68" s="305"/>
      <c r="G68" s="301" t="str">
        <f>IFERROR((VLOOKUP(E68, 'Variables &amp; Rates'!$Q$3:$S$120, 3, FALSE)*F68), "")</f>
        <v/>
      </c>
      <c r="H68" s="331" t="str">
        <f>IFERROR((VLOOKUP(E68, 'Variables &amp; Rates'!$W$3:$Y$14, 3, FALSE)*F68), "")</f>
        <v/>
      </c>
      <c r="I68" s="317" t="str">
        <f>IFERROR(VLOOKUP(J68,'Variables &amp; Rates'!$K$4:$M$42,3,FALSE),"")</f>
        <v/>
      </c>
      <c r="J68" s="304"/>
      <c r="K68" s="303"/>
      <c r="L68" s="304"/>
      <c r="M68" s="27"/>
      <c r="N68" s="279"/>
      <c r="O68" s="273"/>
      <c r="P68" s="276"/>
      <c r="Q68" s="276"/>
      <c r="R68" s="273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</row>
    <row r="69" spans="1:42" x14ac:dyDescent="0.35">
      <c r="A69" s="31"/>
      <c r="B69" s="36">
        <v>60</v>
      </c>
      <c r="C69" s="365"/>
      <c r="D69" s="299"/>
      <c r="E69" s="300"/>
      <c r="F69" s="302"/>
      <c r="G69" s="301" t="str">
        <f>IFERROR((VLOOKUP(E69, 'Variables &amp; Rates'!$Q$3:$S$120, 3, FALSE)*F69), "")</f>
        <v/>
      </c>
      <c r="H69" s="331" t="str">
        <f>IFERROR((VLOOKUP(E69, 'Variables &amp; Rates'!$W$3:$Y$14, 3, FALSE)*F69), "")</f>
        <v/>
      </c>
      <c r="I69" s="317" t="str">
        <f>IFERROR(VLOOKUP(J69,'Variables &amp; Rates'!$K$4:$M$42,3,FALSE),"")</f>
        <v/>
      </c>
      <c r="J69" s="304"/>
      <c r="K69" s="303"/>
      <c r="L69" s="304"/>
      <c r="M69" s="27"/>
      <c r="N69" s="279"/>
      <c r="O69" s="273"/>
      <c r="P69" s="276"/>
      <c r="Q69" s="276"/>
      <c r="R69" s="273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</row>
    <row r="70" spans="1:42" ht="5.15" customHeight="1" x14ac:dyDescent="0.35">
      <c r="A70" s="31"/>
      <c r="B70" s="20"/>
      <c r="C70" s="20"/>
      <c r="D70" s="33"/>
      <c r="E70" s="272"/>
      <c r="F70" s="34"/>
      <c r="G70" s="34"/>
      <c r="H70" s="34"/>
      <c r="I70" s="321"/>
      <c r="J70" s="33"/>
      <c r="K70" s="35"/>
      <c r="L70" s="35"/>
      <c r="M70" s="27"/>
      <c r="N70" s="279"/>
      <c r="O70" s="273"/>
      <c r="P70" s="276"/>
      <c r="Q70" s="276"/>
      <c r="R70" s="273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</row>
    <row r="71" spans="1:42" x14ac:dyDescent="0.35">
      <c r="A71" s="31"/>
      <c r="B71" s="71"/>
      <c r="C71" s="71"/>
      <c r="D71" s="72" t="s">
        <v>71</v>
      </c>
      <c r="E71" s="141"/>
      <c r="F71" s="283"/>
      <c r="G71" s="282">
        <f>SUM(G9:G69)</f>
        <v>0</v>
      </c>
      <c r="H71" s="332">
        <f>SUM(H9:H69)</f>
        <v>0</v>
      </c>
      <c r="I71" s="72"/>
      <c r="J71" s="74"/>
      <c r="K71" s="71"/>
      <c r="L71" s="75"/>
      <c r="M71" s="27"/>
      <c r="N71" s="279"/>
      <c r="O71" s="273"/>
      <c r="P71" s="276"/>
      <c r="Q71" s="276"/>
      <c r="R71" s="273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</row>
    <row r="72" spans="1:42" x14ac:dyDescent="0.35">
      <c r="A72" s="27"/>
      <c r="B72" s="29"/>
      <c r="C72" s="29"/>
      <c r="D72" s="27"/>
      <c r="E72" s="273"/>
      <c r="F72" s="27"/>
      <c r="G72" s="27"/>
      <c r="H72" s="27"/>
      <c r="I72" s="279"/>
      <c r="J72" s="27"/>
      <c r="K72" s="29"/>
      <c r="L72" s="29"/>
      <c r="M72" s="27"/>
      <c r="N72" s="279"/>
      <c r="O72" s="273"/>
      <c r="P72" s="276"/>
      <c r="Q72" s="276"/>
      <c r="R72" s="273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</row>
    <row r="73" spans="1:42" ht="23.5" x14ac:dyDescent="0.35">
      <c r="A73" s="27"/>
      <c r="B73" s="124"/>
      <c r="C73" s="274"/>
      <c r="D73" s="124"/>
      <c r="E73" s="274"/>
      <c r="F73" s="124"/>
      <c r="G73" s="124"/>
      <c r="H73" s="124"/>
      <c r="I73" s="322"/>
      <c r="J73" s="124"/>
      <c r="K73" s="124"/>
      <c r="L73" s="125"/>
      <c r="M73" s="27"/>
      <c r="N73" s="279"/>
      <c r="O73" s="273"/>
      <c r="P73" s="276"/>
      <c r="Q73" s="276"/>
      <c r="R73" s="273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</row>
    <row r="74" spans="1:42" ht="30" customHeight="1" x14ac:dyDescent="0.35">
      <c r="A74" s="27"/>
      <c r="B74" s="29"/>
      <c r="C74" s="29"/>
      <c r="D74" s="27"/>
      <c r="E74" s="273"/>
      <c r="F74" s="27"/>
      <c r="G74" s="27"/>
      <c r="H74" s="27"/>
      <c r="I74" s="279"/>
      <c r="J74" s="27"/>
      <c r="K74" s="29"/>
      <c r="L74" s="29"/>
      <c r="M74" s="27"/>
      <c r="N74" s="279"/>
      <c r="O74" s="273"/>
      <c r="P74" s="276"/>
      <c r="Q74" s="276"/>
      <c r="R74" s="273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</row>
    <row r="75" spans="1:42" x14ac:dyDescent="0.35">
      <c r="A75" s="27"/>
      <c r="B75" s="29"/>
      <c r="C75" s="29"/>
      <c r="D75" s="27"/>
      <c r="E75" s="273"/>
      <c r="F75" s="27"/>
      <c r="G75" s="27"/>
      <c r="H75" s="27"/>
      <c r="I75" s="281"/>
      <c r="J75" s="27"/>
      <c r="K75" s="29"/>
      <c r="L75" s="29"/>
      <c r="M75" s="27"/>
      <c r="N75" s="279"/>
      <c r="O75" s="273"/>
      <c r="P75" s="276"/>
      <c r="Q75" s="276"/>
      <c r="R75" s="273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</row>
    <row r="76" spans="1:42" x14ac:dyDescent="0.35">
      <c r="A76" s="27"/>
      <c r="B76" s="29"/>
      <c r="C76" s="29"/>
      <c r="D76" s="27"/>
      <c r="E76" s="273"/>
      <c r="F76" s="27"/>
      <c r="G76" s="27"/>
      <c r="H76" s="27"/>
      <c r="J76" s="27"/>
      <c r="K76" s="29"/>
      <c r="L76" s="29"/>
      <c r="M76" s="27"/>
      <c r="N76" s="279"/>
      <c r="O76" s="273"/>
      <c r="P76" s="276"/>
      <c r="Q76" s="276"/>
      <c r="R76" s="273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</row>
    <row r="77" spans="1:42" x14ac:dyDescent="0.35">
      <c r="A77" s="27"/>
      <c r="B77" s="29"/>
      <c r="C77" s="29"/>
      <c r="D77" s="27"/>
      <c r="E77" s="273"/>
      <c r="F77" s="27"/>
      <c r="G77" s="27"/>
      <c r="H77" s="27"/>
      <c r="I77" s="279"/>
      <c r="J77" s="27"/>
      <c r="K77" s="29"/>
      <c r="L77" s="29"/>
      <c r="M77" s="27"/>
      <c r="N77" s="279"/>
      <c r="O77" s="273"/>
      <c r="P77" s="276"/>
      <c r="Q77" s="276"/>
      <c r="R77" s="273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</row>
    <row r="78" spans="1:42" x14ac:dyDescent="0.35">
      <c r="A78" s="27"/>
      <c r="B78" s="29"/>
      <c r="C78" s="29"/>
      <c r="D78" s="27"/>
      <c r="E78" s="273"/>
      <c r="F78" s="27"/>
      <c r="G78" s="27"/>
      <c r="H78" s="27"/>
      <c r="I78" s="279"/>
      <c r="J78" s="27"/>
      <c r="K78" s="27"/>
      <c r="L78" s="27"/>
      <c r="M78" s="27"/>
      <c r="N78" s="279"/>
      <c r="O78" s="273"/>
      <c r="P78" s="276"/>
      <c r="Q78" s="276"/>
      <c r="R78" s="273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</row>
    <row r="79" spans="1:42" x14ac:dyDescent="0.35">
      <c r="A79" s="27"/>
      <c r="B79" s="29"/>
      <c r="C79" s="29"/>
      <c r="D79" s="27"/>
      <c r="E79" s="273"/>
      <c r="F79" s="27"/>
      <c r="G79" s="27"/>
      <c r="H79" s="27"/>
      <c r="I79" s="279"/>
      <c r="J79" s="27"/>
      <c r="K79" s="27"/>
      <c r="L79" s="27"/>
      <c r="M79" s="27"/>
      <c r="N79" s="279"/>
      <c r="O79" s="273"/>
      <c r="P79" s="276"/>
      <c r="Q79" s="276"/>
      <c r="R79" s="273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</row>
    <row r="80" spans="1:42" x14ac:dyDescent="0.35">
      <c r="A80" s="27"/>
      <c r="B80" s="29"/>
      <c r="C80" s="29"/>
      <c r="D80" s="27"/>
      <c r="E80" s="273"/>
      <c r="F80" s="27"/>
      <c r="G80" s="27"/>
      <c r="H80" s="27"/>
      <c r="I80" s="279"/>
      <c r="J80" s="27"/>
      <c r="K80" s="27"/>
      <c r="L80" s="27"/>
      <c r="M80" s="27"/>
      <c r="N80" s="279"/>
      <c r="O80" s="273"/>
      <c r="P80" s="276"/>
      <c r="Q80" s="276"/>
      <c r="R80" s="273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</row>
    <row r="81" spans="1:42" x14ac:dyDescent="0.35">
      <c r="A81" s="27"/>
      <c r="B81" s="29"/>
      <c r="C81" s="29"/>
      <c r="D81" s="27"/>
      <c r="E81" s="273"/>
      <c r="F81" s="27"/>
      <c r="G81" s="27"/>
      <c r="H81" s="27"/>
      <c r="I81" s="279"/>
      <c r="J81" s="27"/>
      <c r="K81" s="27"/>
      <c r="L81" s="27"/>
      <c r="M81" s="27"/>
      <c r="N81" s="279"/>
      <c r="O81" s="273"/>
      <c r="P81" s="276"/>
      <c r="Q81" s="276"/>
      <c r="R81" s="273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</row>
    <row r="82" spans="1:42" x14ac:dyDescent="0.35">
      <c r="A82" s="27"/>
      <c r="B82" s="29"/>
      <c r="C82" s="29"/>
      <c r="D82" s="27"/>
      <c r="E82" s="273"/>
      <c r="F82" s="27"/>
      <c r="G82" s="27"/>
      <c r="H82" s="27"/>
      <c r="I82" s="279"/>
      <c r="J82" s="27"/>
      <c r="K82" s="27"/>
      <c r="L82" s="27"/>
      <c r="M82" s="27"/>
      <c r="N82" s="279"/>
      <c r="O82" s="273"/>
      <c r="P82" s="276"/>
      <c r="Q82" s="276"/>
      <c r="R82" s="273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</row>
    <row r="83" spans="1:42" x14ac:dyDescent="0.35">
      <c r="A83" s="27"/>
      <c r="B83" s="29"/>
      <c r="C83" s="29"/>
      <c r="D83" s="27"/>
      <c r="E83" s="273"/>
      <c r="F83" s="27"/>
      <c r="G83" s="27"/>
      <c r="H83" s="27"/>
      <c r="I83" s="279"/>
      <c r="J83" s="27"/>
      <c r="K83" s="27"/>
      <c r="L83" s="27"/>
      <c r="M83" s="27"/>
      <c r="N83" s="279"/>
      <c r="O83" s="273"/>
      <c r="P83" s="276"/>
      <c r="Q83" s="276"/>
      <c r="R83" s="273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</row>
    <row r="84" spans="1:42" x14ac:dyDescent="0.35">
      <c r="A84" s="27"/>
      <c r="B84" s="29"/>
      <c r="C84" s="29"/>
      <c r="D84" s="27"/>
      <c r="E84" s="273"/>
      <c r="F84" s="27"/>
      <c r="G84" s="27"/>
      <c r="H84" s="27"/>
      <c r="I84" s="279"/>
      <c r="J84" s="27"/>
      <c r="K84" s="27"/>
      <c r="L84" s="27"/>
      <c r="M84" s="27"/>
      <c r="N84" s="279"/>
      <c r="O84" s="273"/>
      <c r="P84" s="276"/>
      <c r="Q84" s="276"/>
      <c r="R84" s="273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</row>
    <row r="85" spans="1:42" x14ac:dyDescent="0.35">
      <c r="A85" s="27"/>
      <c r="B85" s="29"/>
      <c r="C85" s="29"/>
      <c r="D85" s="27"/>
      <c r="E85" s="273"/>
      <c r="F85" s="27"/>
      <c r="G85" s="27"/>
      <c r="H85" s="27"/>
      <c r="I85" s="279"/>
      <c r="J85" s="27"/>
      <c r="K85" s="27"/>
      <c r="L85" s="27"/>
      <c r="M85" s="27"/>
      <c r="N85" s="279"/>
      <c r="O85" s="273"/>
      <c r="P85" s="276"/>
      <c r="Q85" s="276"/>
      <c r="R85" s="273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</row>
    <row r="86" spans="1:42" x14ac:dyDescent="0.35">
      <c r="A86" s="27"/>
      <c r="B86" s="29"/>
      <c r="C86" s="29"/>
      <c r="D86" s="27"/>
      <c r="E86" s="273"/>
      <c r="F86" s="27"/>
      <c r="G86" s="27"/>
      <c r="H86" s="27"/>
      <c r="I86" s="279"/>
      <c r="J86" s="27"/>
      <c r="K86" s="27"/>
      <c r="L86" s="27"/>
      <c r="M86" s="27"/>
      <c r="N86" s="279"/>
      <c r="O86" s="273"/>
      <c r="P86" s="276"/>
      <c r="Q86" s="276"/>
      <c r="R86" s="273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</row>
    <row r="87" spans="1:42" x14ac:dyDescent="0.35">
      <c r="A87" s="27"/>
      <c r="B87" s="29"/>
      <c r="C87" s="29"/>
      <c r="D87" s="27"/>
      <c r="E87" s="273"/>
      <c r="F87" s="27"/>
      <c r="G87" s="27"/>
      <c r="H87" s="27"/>
      <c r="I87" s="279"/>
      <c r="J87" s="27"/>
      <c r="K87" s="27"/>
      <c r="L87" s="27"/>
      <c r="M87" s="27"/>
      <c r="N87" s="279"/>
      <c r="O87" s="273"/>
      <c r="P87" s="276"/>
      <c r="Q87" s="276"/>
      <c r="R87" s="273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</row>
    <row r="88" spans="1:42" x14ac:dyDescent="0.35">
      <c r="A88" s="27"/>
      <c r="B88" s="29"/>
      <c r="C88" s="29"/>
      <c r="D88" s="27"/>
      <c r="E88" s="273"/>
      <c r="F88" s="27"/>
      <c r="G88" s="27"/>
      <c r="H88" s="27"/>
      <c r="I88" s="279"/>
      <c r="J88" s="27"/>
      <c r="K88" s="27"/>
      <c r="L88" s="27"/>
      <c r="M88" s="27"/>
      <c r="N88" s="279"/>
      <c r="O88" s="273"/>
      <c r="P88" s="276"/>
      <c r="Q88" s="276"/>
      <c r="R88" s="273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</row>
    <row r="89" spans="1:42" x14ac:dyDescent="0.35">
      <c r="A89" s="27"/>
      <c r="B89" s="29"/>
      <c r="C89" s="29"/>
      <c r="D89" s="27"/>
      <c r="E89" s="273"/>
      <c r="F89" s="27"/>
      <c r="G89" s="27"/>
      <c r="H89" s="27"/>
      <c r="I89" s="279"/>
      <c r="J89" s="27"/>
      <c r="K89" s="27"/>
      <c r="L89" s="27"/>
      <c r="M89" s="27"/>
      <c r="N89" s="279"/>
      <c r="O89" s="273"/>
      <c r="P89" s="276"/>
      <c r="Q89" s="276"/>
      <c r="R89" s="273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</row>
    <row r="90" spans="1:42" x14ac:dyDescent="0.35">
      <c r="A90" s="27"/>
      <c r="B90" s="29"/>
      <c r="C90" s="29"/>
      <c r="D90" s="27"/>
      <c r="E90" s="273"/>
      <c r="F90" s="27"/>
      <c r="G90" s="27"/>
      <c r="H90" s="27"/>
      <c r="I90" s="279"/>
      <c r="J90" s="27"/>
      <c r="K90" s="27"/>
      <c r="L90" s="27"/>
      <c r="M90" s="27"/>
      <c r="N90" s="279"/>
      <c r="O90" s="273"/>
      <c r="P90" s="276"/>
      <c r="Q90" s="276"/>
      <c r="R90" s="273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</row>
    <row r="91" spans="1:42" x14ac:dyDescent="0.35">
      <c r="A91" s="27"/>
      <c r="B91" s="29"/>
      <c r="C91" s="29"/>
      <c r="D91" s="27"/>
      <c r="E91" s="273"/>
      <c r="F91" s="27"/>
      <c r="G91" s="27"/>
      <c r="H91" s="27"/>
      <c r="I91" s="279"/>
      <c r="J91" s="27"/>
      <c r="K91" s="27"/>
      <c r="L91" s="27"/>
      <c r="M91" s="27"/>
      <c r="N91" s="279"/>
      <c r="O91" s="273"/>
      <c r="P91" s="276"/>
      <c r="Q91" s="276"/>
      <c r="R91" s="273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</row>
    <row r="92" spans="1:42" x14ac:dyDescent="0.35">
      <c r="A92" s="27"/>
      <c r="B92" s="29"/>
      <c r="C92" s="29"/>
      <c r="D92" s="27"/>
      <c r="E92" s="273"/>
      <c r="F92" s="27"/>
      <c r="G92" s="27"/>
      <c r="H92" s="27"/>
      <c r="I92" s="279"/>
      <c r="J92" s="27"/>
      <c r="K92" s="27"/>
      <c r="L92" s="27"/>
      <c r="M92" s="27"/>
      <c r="N92" s="279"/>
      <c r="O92" s="273"/>
      <c r="P92" s="276"/>
      <c r="Q92" s="276"/>
      <c r="R92" s="273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</row>
    <row r="93" spans="1:42" x14ac:dyDescent="0.35">
      <c r="A93" s="27"/>
      <c r="B93" s="29"/>
      <c r="C93" s="29"/>
      <c r="D93" s="27"/>
      <c r="E93" s="273"/>
      <c r="F93" s="27"/>
      <c r="G93" s="27"/>
      <c r="H93" s="27"/>
      <c r="I93" s="279"/>
      <c r="J93" s="27"/>
      <c r="K93" s="27"/>
      <c r="L93" s="27"/>
      <c r="M93" s="27"/>
      <c r="N93" s="279"/>
      <c r="O93" s="273"/>
      <c r="P93" s="276"/>
      <c r="Q93" s="276"/>
      <c r="R93" s="273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</row>
    <row r="94" spans="1:42" x14ac:dyDescent="0.35">
      <c r="A94" s="27"/>
      <c r="B94" s="29"/>
      <c r="C94" s="29"/>
      <c r="D94" s="27"/>
      <c r="E94" s="273"/>
      <c r="F94" s="27"/>
      <c r="G94" s="27"/>
      <c r="H94" s="27"/>
      <c r="I94" s="279"/>
      <c r="J94" s="27"/>
      <c r="K94" s="27"/>
      <c r="L94" s="27"/>
      <c r="M94" s="27"/>
      <c r="N94" s="279"/>
      <c r="O94" s="273"/>
      <c r="P94" s="276"/>
      <c r="Q94" s="276"/>
      <c r="R94" s="273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</row>
    <row r="95" spans="1:42" x14ac:dyDescent="0.35">
      <c r="A95" s="27"/>
      <c r="B95" s="29"/>
      <c r="C95" s="29"/>
      <c r="D95" s="27"/>
      <c r="E95" s="273"/>
      <c r="F95" s="27"/>
      <c r="G95" s="27"/>
      <c r="H95" s="27"/>
      <c r="I95" s="279"/>
      <c r="J95" s="27"/>
      <c r="K95" s="27"/>
      <c r="L95" s="27"/>
      <c r="M95" s="27"/>
      <c r="N95" s="279"/>
      <c r="O95" s="273"/>
      <c r="P95" s="276"/>
      <c r="Q95" s="276"/>
      <c r="R95" s="273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</row>
    <row r="96" spans="1:42" x14ac:dyDescent="0.35">
      <c r="A96" s="27"/>
      <c r="B96" s="29"/>
      <c r="C96" s="29"/>
      <c r="D96" s="27"/>
      <c r="E96" s="273"/>
      <c r="F96" s="27"/>
      <c r="G96" s="27"/>
      <c r="H96" s="27"/>
      <c r="I96" s="279"/>
      <c r="J96" s="27"/>
      <c r="K96" s="27"/>
      <c r="L96" s="27"/>
      <c r="M96" s="27"/>
      <c r="N96" s="279"/>
      <c r="O96" s="273"/>
      <c r="P96" s="276"/>
      <c r="Q96" s="276"/>
      <c r="R96" s="273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</row>
    <row r="97" spans="1:42" x14ac:dyDescent="0.35">
      <c r="A97" s="27"/>
      <c r="B97" s="29"/>
      <c r="C97" s="29"/>
      <c r="D97" s="27"/>
      <c r="E97" s="273"/>
      <c r="F97" s="27"/>
      <c r="G97" s="27"/>
      <c r="H97" s="27"/>
      <c r="I97" s="279"/>
      <c r="J97" s="27"/>
      <c r="K97" s="27"/>
      <c r="L97" s="27"/>
      <c r="M97" s="27"/>
      <c r="N97" s="279"/>
      <c r="O97" s="273"/>
      <c r="P97" s="276"/>
      <c r="Q97" s="276"/>
      <c r="R97" s="273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</row>
    <row r="98" spans="1:42" x14ac:dyDescent="0.35">
      <c r="A98" s="27"/>
      <c r="B98" s="29"/>
      <c r="C98" s="29"/>
      <c r="D98" s="27"/>
      <c r="E98" s="273"/>
      <c r="F98" s="27"/>
      <c r="G98" s="27"/>
      <c r="H98" s="27"/>
      <c r="I98" s="279"/>
      <c r="J98" s="27"/>
      <c r="K98" s="27"/>
      <c r="L98" s="27"/>
      <c r="M98" s="27"/>
      <c r="N98" s="279"/>
      <c r="O98" s="273"/>
      <c r="P98" s="276"/>
      <c r="Q98" s="276"/>
      <c r="R98" s="273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</row>
    <row r="99" spans="1:42" x14ac:dyDescent="0.35">
      <c r="A99" s="27"/>
      <c r="B99" s="29"/>
      <c r="C99" s="29"/>
      <c r="D99" s="27"/>
      <c r="E99" s="273"/>
      <c r="F99" s="27"/>
      <c r="G99" s="27"/>
      <c r="H99" s="27"/>
      <c r="I99" s="279"/>
      <c r="J99" s="27"/>
      <c r="K99" s="27"/>
      <c r="L99" s="27"/>
      <c r="M99" s="27"/>
      <c r="N99" s="279"/>
      <c r="O99" s="273"/>
      <c r="P99" s="276"/>
      <c r="Q99" s="276"/>
      <c r="R99" s="273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</row>
    <row r="100" spans="1:42" x14ac:dyDescent="0.35">
      <c r="A100" s="27"/>
      <c r="B100" s="29"/>
      <c r="C100" s="29"/>
      <c r="D100" s="27"/>
      <c r="E100" s="273"/>
      <c r="F100" s="27"/>
      <c r="G100" s="27"/>
      <c r="H100" s="27"/>
      <c r="I100" s="279"/>
      <c r="J100" s="27"/>
      <c r="K100" s="27"/>
      <c r="L100" s="27"/>
      <c r="M100" s="27"/>
      <c r="N100" s="279"/>
      <c r="O100" s="273"/>
      <c r="P100" s="276"/>
      <c r="Q100" s="276"/>
      <c r="R100" s="273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</row>
    <row r="101" spans="1:42" x14ac:dyDescent="0.35">
      <c r="A101" s="27"/>
      <c r="B101" s="29"/>
      <c r="C101" s="29"/>
      <c r="D101" s="27"/>
      <c r="E101" s="273"/>
      <c r="F101" s="27"/>
      <c r="G101" s="27"/>
      <c r="H101" s="27"/>
      <c r="I101" s="279"/>
      <c r="J101" s="27"/>
      <c r="K101" s="27"/>
      <c r="L101" s="27"/>
      <c r="M101" s="27"/>
      <c r="N101" s="279"/>
      <c r="O101" s="273"/>
      <c r="P101" s="276"/>
      <c r="Q101" s="276"/>
      <c r="R101" s="273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</row>
    <row r="102" spans="1:42" x14ac:dyDescent="0.35">
      <c r="A102" s="27"/>
      <c r="B102" s="29"/>
      <c r="C102" s="29"/>
      <c r="D102" s="27"/>
      <c r="E102" s="273"/>
      <c r="F102" s="27"/>
      <c r="G102" s="27"/>
      <c r="H102" s="27"/>
      <c r="I102" s="279"/>
      <c r="J102" s="27"/>
      <c r="K102" s="27"/>
      <c r="L102" s="27"/>
      <c r="M102" s="27"/>
      <c r="N102" s="279"/>
      <c r="O102" s="273"/>
      <c r="P102" s="276"/>
      <c r="Q102" s="276"/>
      <c r="R102" s="273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</row>
    <row r="103" spans="1:42" x14ac:dyDescent="0.35">
      <c r="A103" s="27"/>
      <c r="B103" s="29"/>
      <c r="C103" s="29"/>
      <c r="D103" s="27"/>
      <c r="E103" s="273"/>
      <c r="F103" s="27"/>
      <c r="G103" s="27"/>
      <c r="H103" s="27"/>
      <c r="I103" s="279"/>
      <c r="J103" s="27"/>
      <c r="K103" s="27"/>
      <c r="L103" s="27"/>
      <c r="M103" s="27"/>
      <c r="N103" s="279"/>
      <c r="O103" s="273"/>
      <c r="P103" s="276"/>
      <c r="Q103" s="276"/>
      <c r="R103" s="273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</row>
    <row r="104" spans="1:42" x14ac:dyDescent="0.35">
      <c r="A104" s="27"/>
      <c r="B104" s="29"/>
      <c r="C104" s="29"/>
      <c r="D104" s="27"/>
      <c r="E104" s="273"/>
      <c r="F104" s="27"/>
      <c r="G104" s="27"/>
      <c r="H104" s="27"/>
      <c r="I104" s="279"/>
      <c r="J104" s="27"/>
      <c r="K104" s="27"/>
      <c r="L104" s="27"/>
      <c r="M104" s="27"/>
      <c r="N104" s="279"/>
      <c r="O104" s="273"/>
      <c r="P104" s="276"/>
      <c r="Q104" s="276"/>
      <c r="R104" s="273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</row>
    <row r="105" spans="1:42" x14ac:dyDescent="0.35">
      <c r="A105" s="27"/>
      <c r="B105" s="29"/>
      <c r="C105" s="29"/>
      <c r="D105" s="27"/>
      <c r="E105" s="273"/>
      <c r="F105" s="27"/>
      <c r="G105" s="27"/>
      <c r="H105" s="27"/>
      <c r="I105" s="279"/>
      <c r="J105" s="27"/>
      <c r="K105" s="27"/>
      <c r="L105" s="27"/>
      <c r="M105" s="27"/>
      <c r="N105" s="279"/>
      <c r="O105" s="273"/>
      <c r="P105" s="276"/>
      <c r="Q105" s="276"/>
      <c r="R105" s="273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</row>
    <row r="106" spans="1:42" x14ac:dyDescent="0.35">
      <c r="A106" s="27"/>
      <c r="B106" s="29"/>
      <c r="C106" s="29"/>
      <c r="D106" s="27"/>
      <c r="E106" s="273"/>
      <c r="F106" s="27"/>
      <c r="G106" s="27"/>
      <c r="H106" s="27"/>
      <c r="I106" s="279"/>
      <c r="J106" s="27"/>
      <c r="K106" s="27"/>
      <c r="L106" s="27"/>
      <c r="M106" s="27"/>
      <c r="N106" s="279"/>
      <c r="O106" s="273"/>
      <c r="P106" s="276"/>
      <c r="Q106" s="276"/>
      <c r="R106" s="273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</row>
    <row r="107" spans="1:42" x14ac:dyDescent="0.35">
      <c r="A107" s="27"/>
      <c r="B107" s="29"/>
      <c r="C107" s="29"/>
      <c r="D107" s="27"/>
      <c r="E107" s="273"/>
      <c r="F107" s="27"/>
      <c r="G107" s="27"/>
      <c r="H107" s="27"/>
      <c r="I107" s="279"/>
      <c r="J107" s="27"/>
      <c r="K107" s="27"/>
      <c r="L107" s="27"/>
      <c r="M107" s="27"/>
      <c r="N107" s="279"/>
      <c r="O107" s="273"/>
      <c r="P107" s="276"/>
      <c r="Q107" s="276"/>
      <c r="R107" s="273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</row>
    <row r="108" spans="1:42" x14ac:dyDescent="0.35">
      <c r="A108" s="27"/>
      <c r="B108" s="29"/>
      <c r="C108" s="29"/>
      <c r="D108" s="27"/>
      <c r="E108" s="273"/>
      <c r="F108" s="27"/>
      <c r="G108" s="27"/>
      <c r="H108" s="27"/>
      <c r="I108" s="279"/>
      <c r="J108" s="27"/>
      <c r="K108" s="27"/>
      <c r="L108" s="27"/>
      <c r="M108" s="27"/>
      <c r="N108" s="279"/>
      <c r="O108" s="273"/>
      <c r="P108" s="276"/>
      <c r="Q108" s="276"/>
      <c r="R108" s="273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</row>
    <row r="109" spans="1:42" x14ac:dyDescent="0.35">
      <c r="A109" s="27"/>
      <c r="B109" s="29"/>
      <c r="C109" s="29"/>
      <c r="D109" s="27"/>
      <c r="E109" s="273"/>
      <c r="F109" s="27"/>
      <c r="G109" s="27"/>
      <c r="H109" s="27"/>
      <c r="I109" s="279"/>
      <c r="J109" s="27"/>
      <c r="K109" s="27"/>
      <c r="L109" s="27"/>
      <c r="M109" s="27"/>
      <c r="N109" s="279"/>
      <c r="O109" s="273"/>
      <c r="P109" s="276"/>
      <c r="Q109" s="276"/>
      <c r="R109" s="273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</row>
    <row r="110" spans="1:42" x14ac:dyDescent="0.35">
      <c r="A110" s="27"/>
      <c r="B110" s="29"/>
      <c r="C110" s="29"/>
      <c r="D110" s="27"/>
      <c r="E110" s="273"/>
      <c r="F110" s="27"/>
      <c r="G110" s="27"/>
      <c r="H110" s="27"/>
      <c r="I110" s="279"/>
      <c r="J110" s="27"/>
      <c r="K110" s="27"/>
      <c r="L110" s="27"/>
      <c r="M110" s="27"/>
      <c r="N110" s="279"/>
      <c r="O110" s="273"/>
      <c r="P110" s="276"/>
      <c r="Q110" s="276"/>
      <c r="R110" s="273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</row>
    <row r="111" spans="1:42" x14ac:dyDescent="0.35">
      <c r="A111" s="27"/>
      <c r="B111" s="29"/>
      <c r="C111" s="29"/>
      <c r="D111" s="27"/>
      <c r="E111" s="273"/>
      <c r="F111" s="27"/>
      <c r="G111" s="27"/>
      <c r="H111" s="27"/>
      <c r="I111" s="279"/>
      <c r="J111" s="27"/>
      <c r="K111" s="27"/>
      <c r="L111" s="27"/>
      <c r="M111" s="27"/>
      <c r="N111" s="279"/>
      <c r="O111" s="273"/>
      <c r="P111" s="276"/>
      <c r="Q111" s="276"/>
      <c r="R111" s="273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</row>
    <row r="112" spans="1:42" x14ac:dyDescent="0.35">
      <c r="A112" s="27"/>
      <c r="B112" s="29"/>
      <c r="C112" s="29"/>
      <c r="D112" s="27"/>
      <c r="E112" s="273"/>
      <c r="F112" s="27"/>
      <c r="G112" s="27"/>
      <c r="H112" s="27"/>
      <c r="I112" s="279"/>
      <c r="J112" s="27"/>
      <c r="K112" s="27"/>
      <c r="L112" s="27"/>
      <c r="M112" s="27"/>
      <c r="N112" s="279"/>
      <c r="O112" s="273"/>
      <c r="P112" s="276"/>
      <c r="Q112" s="276"/>
      <c r="R112" s="273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</row>
    <row r="113" spans="1:42" x14ac:dyDescent="0.35">
      <c r="A113" s="27"/>
      <c r="B113" s="29"/>
      <c r="C113" s="29"/>
      <c r="D113" s="27"/>
      <c r="E113" s="273"/>
      <c r="F113" s="27"/>
      <c r="G113" s="27"/>
      <c r="H113" s="27"/>
      <c r="I113" s="279"/>
      <c r="J113" s="27"/>
      <c r="K113" s="27"/>
      <c r="L113" s="27"/>
      <c r="M113" s="27"/>
      <c r="N113" s="279"/>
      <c r="O113" s="273"/>
      <c r="P113" s="276"/>
      <c r="Q113" s="276"/>
      <c r="R113" s="273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</row>
    <row r="114" spans="1:42" x14ac:dyDescent="0.35">
      <c r="A114" s="27"/>
      <c r="B114" s="29"/>
      <c r="C114" s="29"/>
      <c r="D114" s="27"/>
      <c r="E114" s="273"/>
      <c r="F114" s="27"/>
      <c r="G114" s="27"/>
      <c r="H114" s="27"/>
      <c r="I114" s="279"/>
      <c r="J114" s="27"/>
      <c r="K114" s="27"/>
      <c r="L114" s="27"/>
      <c r="M114" s="27"/>
      <c r="N114" s="279"/>
      <c r="O114" s="273"/>
      <c r="P114" s="276"/>
      <c r="Q114" s="276"/>
      <c r="R114" s="273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</row>
    <row r="115" spans="1:42" x14ac:dyDescent="0.35">
      <c r="A115" s="27"/>
      <c r="B115" s="29"/>
      <c r="C115" s="29"/>
      <c r="D115" s="27"/>
      <c r="E115" s="273"/>
      <c r="F115" s="27"/>
      <c r="G115" s="27"/>
      <c r="H115" s="27"/>
      <c r="I115" s="279"/>
      <c r="J115" s="27"/>
      <c r="K115" s="27"/>
      <c r="L115" s="27"/>
      <c r="M115" s="27"/>
      <c r="N115" s="279"/>
      <c r="O115" s="273"/>
      <c r="P115" s="276"/>
      <c r="Q115" s="276"/>
      <c r="R115" s="273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</row>
    <row r="116" spans="1:42" x14ac:dyDescent="0.35">
      <c r="A116" s="27"/>
      <c r="B116" s="29"/>
      <c r="C116" s="29"/>
      <c r="D116" s="27"/>
      <c r="E116" s="273"/>
      <c r="F116" s="27"/>
      <c r="G116" s="27"/>
      <c r="H116" s="27"/>
      <c r="I116" s="279"/>
      <c r="J116" s="27"/>
      <c r="K116" s="27"/>
      <c r="L116" s="27"/>
      <c r="M116" s="27"/>
      <c r="N116" s="279"/>
      <c r="O116" s="273"/>
      <c r="P116" s="276"/>
      <c r="Q116" s="276"/>
      <c r="R116" s="273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</row>
    <row r="117" spans="1:42" x14ac:dyDescent="0.35">
      <c r="A117" s="27"/>
      <c r="B117" s="29"/>
      <c r="C117" s="29"/>
      <c r="D117" s="27"/>
      <c r="E117" s="273"/>
      <c r="F117" s="27"/>
      <c r="G117" s="27"/>
      <c r="H117" s="27"/>
      <c r="I117" s="279"/>
      <c r="J117" s="27"/>
      <c r="K117" s="27"/>
      <c r="L117" s="27"/>
      <c r="M117" s="27"/>
      <c r="N117" s="279"/>
      <c r="O117" s="273"/>
      <c r="P117" s="276"/>
      <c r="Q117" s="276"/>
      <c r="R117" s="273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</row>
    <row r="118" spans="1:42" x14ac:dyDescent="0.35">
      <c r="A118" s="27"/>
      <c r="B118" s="29"/>
      <c r="C118" s="29"/>
      <c r="D118" s="27"/>
      <c r="E118" s="273"/>
      <c r="F118" s="27"/>
      <c r="G118" s="27"/>
      <c r="H118" s="27"/>
      <c r="I118" s="279"/>
      <c r="J118" s="27"/>
      <c r="K118" s="27"/>
      <c r="L118" s="27"/>
      <c r="M118" s="27"/>
      <c r="N118" s="279"/>
      <c r="O118" s="273"/>
      <c r="P118" s="276"/>
      <c r="Q118" s="276"/>
      <c r="R118" s="273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</row>
    <row r="119" spans="1:42" x14ac:dyDescent="0.35">
      <c r="A119" s="27"/>
      <c r="B119" s="29"/>
      <c r="C119" s="29"/>
      <c r="D119" s="27"/>
      <c r="E119" s="273"/>
      <c r="F119" s="27"/>
      <c r="G119" s="27"/>
      <c r="H119" s="27"/>
      <c r="I119" s="279"/>
      <c r="J119" s="27"/>
      <c r="K119" s="27"/>
      <c r="L119" s="27"/>
      <c r="M119" s="27"/>
      <c r="N119" s="279"/>
      <c r="O119" s="273"/>
      <c r="P119" s="276"/>
      <c r="Q119" s="276"/>
      <c r="R119" s="273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</row>
    <row r="120" spans="1:42" x14ac:dyDescent="0.35">
      <c r="A120" s="27"/>
      <c r="B120" s="29"/>
      <c r="C120" s="29"/>
      <c r="D120" s="27"/>
      <c r="E120" s="273"/>
      <c r="F120" s="27"/>
      <c r="G120" s="27"/>
      <c r="H120" s="27"/>
      <c r="I120" s="279"/>
      <c r="J120" s="27"/>
      <c r="K120" s="27"/>
      <c r="L120" s="27"/>
      <c r="M120" s="27"/>
      <c r="N120" s="279"/>
      <c r="O120" s="273"/>
      <c r="P120" s="276"/>
      <c r="Q120" s="276"/>
      <c r="R120" s="273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</row>
    <row r="121" spans="1:42" x14ac:dyDescent="0.35">
      <c r="A121" s="27"/>
      <c r="B121" s="29"/>
      <c r="C121" s="29"/>
      <c r="D121" s="27"/>
      <c r="E121" s="273"/>
      <c r="F121" s="27"/>
      <c r="G121" s="27"/>
      <c r="H121" s="27"/>
      <c r="I121" s="279"/>
      <c r="J121" s="27"/>
      <c r="K121" s="27"/>
      <c r="L121" s="27"/>
      <c r="M121" s="27"/>
      <c r="N121" s="279"/>
      <c r="O121" s="273"/>
      <c r="P121" s="276"/>
      <c r="Q121" s="276"/>
      <c r="R121" s="273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</row>
    <row r="122" spans="1:42" x14ac:dyDescent="0.35">
      <c r="A122" s="27"/>
      <c r="B122" s="29"/>
      <c r="C122" s="29"/>
      <c r="D122" s="27"/>
      <c r="E122" s="273"/>
      <c r="F122" s="27"/>
      <c r="G122" s="27"/>
      <c r="H122" s="27"/>
      <c r="I122" s="279"/>
      <c r="J122" s="27"/>
      <c r="K122" s="27"/>
      <c r="L122" s="27"/>
      <c r="M122" s="27"/>
      <c r="N122" s="279"/>
      <c r="O122" s="273"/>
      <c r="P122" s="276"/>
      <c r="Q122" s="276"/>
      <c r="R122" s="273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</row>
    <row r="123" spans="1:42" x14ac:dyDescent="0.35">
      <c r="A123" s="27"/>
      <c r="B123" s="29"/>
      <c r="C123" s="29"/>
      <c r="D123" s="27"/>
      <c r="E123" s="273"/>
      <c r="F123" s="27"/>
      <c r="G123" s="27"/>
      <c r="H123" s="27"/>
      <c r="I123" s="279"/>
      <c r="J123" s="27"/>
      <c r="K123" s="27"/>
      <c r="L123" s="27"/>
      <c r="M123" s="27"/>
      <c r="N123" s="279"/>
      <c r="O123" s="273"/>
      <c r="P123" s="276"/>
      <c r="Q123" s="276"/>
      <c r="R123" s="273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</row>
    <row r="124" spans="1:42" x14ac:dyDescent="0.35">
      <c r="A124" s="27"/>
      <c r="B124" s="29"/>
      <c r="C124" s="29"/>
      <c r="D124" s="27"/>
      <c r="E124" s="273"/>
      <c r="F124" s="27"/>
      <c r="G124" s="27"/>
      <c r="H124" s="27"/>
      <c r="I124" s="279"/>
      <c r="J124" s="27"/>
      <c r="K124" s="27"/>
      <c r="L124" s="27"/>
      <c r="M124" s="27"/>
      <c r="N124" s="279"/>
      <c r="O124" s="273"/>
      <c r="P124" s="276"/>
      <c r="Q124" s="276"/>
      <c r="R124" s="273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</row>
    <row r="125" spans="1:42" x14ac:dyDescent="0.35">
      <c r="A125" s="27"/>
      <c r="B125" s="29"/>
      <c r="C125" s="29"/>
      <c r="D125" s="27"/>
      <c r="E125" s="273"/>
      <c r="F125" s="27"/>
      <c r="G125" s="27"/>
      <c r="H125" s="27"/>
      <c r="I125" s="279"/>
      <c r="J125" s="27"/>
      <c r="K125" s="27"/>
      <c r="L125" s="27"/>
      <c r="M125" s="27"/>
      <c r="N125" s="279"/>
      <c r="O125" s="273"/>
      <c r="P125" s="276"/>
      <c r="Q125" s="276"/>
      <c r="R125" s="273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</row>
    <row r="126" spans="1:42" x14ac:dyDescent="0.35">
      <c r="A126" s="27"/>
      <c r="B126" s="29"/>
      <c r="C126" s="29"/>
      <c r="D126" s="27"/>
      <c r="E126" s="273"/>
      <c r="F126" s="27"/>
      <c r="G126" s="27"/>
      <c r="H126" s="27"/>
      <c r="I126" s="279"/>
      <c r="J126" s="27"/>
      <c r="K126" s="27"/>
      <c r="L126" s="27"/>
      <c r="M126" s="27"/>
      <c r="N126" s="279"/>
      <c r="O126" s="273"/>
      <c r="P126" s="276"/>
      <c r="Q126" s="276"/>
      <c r="R126" s="273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</row>
    <row r="127" spans="1:42" x14ac:dyDescent="0.35">
      <c r="A127" s="27"/>
      <c r="B127" s="29"/>
      <c r="C127" s="29"/>
      <c r="D127" s="27"/>
      <c r="E127" s="273"/>
      <c r="F127" s="27"/>
      <c r="G127" s="27"/>
      <c r="H127" s="27"/>
      <c r="I127" s="279"/>
      <c r="J127" s="27"/>
      <c r="K127" s="27"/>
      <c r="L127" s="27"/>
      <c r="M127" s="27"/>
      <c r="N127" s="279"/>
      <c r="O127" s="273"/>
      <c r="P127" s="276"/>
      <c r="Q127" s="276"/>
      <c r="R127" s="273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</row>
    <row r="128" spans="1:42" x14ac:dyDescent="0.35">
      <c r="A128" s="27"/>
      <c r="B128" s="29"/>
      <c r="C128" s="29"/>
      <c r="D128" s="27"/>
      <c r="E128" s="273"/>
      <c r="F128" s="27"/>
      <c r="G128" s="27"/>
      <c r="H128" s="27"/>
      <c r="I128" s="279"/>
      <c r="J128" s="27"/>
      <c r="K128" s="27"/>
      <c r="L128" s="27"/>
      <c r="M128" s="27"/>
      <c r="N128" s="279"/>
      <c r="O128" s="273"/>
      <c r="P128" s="276"/>
      <c r="Q128" s="276"/>
      <c r="R128" s="273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</row>
    <row r="129" spans="1:42" x14ac:dyDescent="0.35">
      <c r="A129" s="27"/>
      <c r="B129" s="29"/>
      <c r="C129" s="29"/>
      <c r="D129" s="27"/>
      <c r="E129" s="273"/>
      <c r="F129" s="27"/>
      <c r="G129" s="27"/>
      <c r="H129" s="27"/>
      <c r="I129" s="279"/>
      <c r="J129" s="27"/>
      <c r="K129" s="27"/>
      <c r="L129" s="27"/>
      <c r="M129" s="27"/>
      <c r="N129" s="279"/>
      <c r="O129" s="273"/>
      <c r="P129" s="276"/>
      <c r="Q129" s="276"/>
      <c r="R129" s="273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</row>
    <row r="130" spans="1:42" x14ac:dyDescent="0.35">
      <c r="A130" s="27"/>
      <c r="B130" s="29"/>
      <c r="C130" s="29"/>
      <c r="D130" s="27"/>
      <c r="E130" s="273"/>
      <c r="F130" s="27"/>
      <c r="G130" s="27"/>
      <c r="H130" s="27"/>
      <c r="I130" s="279"/>
      <c r="J130" s="27"/>
      <c r="K130" s="27"/>
      <c r="L130" s="27"/>
      <c r="M130" s="27"/>
      <c r="N130" s="279"/>
      <c r="O130" s="273"/>
      <c r="P130" s="276"/>
      <c r="Q130" s="276"/>
      <c r="R130" s="273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</row>
    <row r="131" spans="1:42" x14ac:dyDescent="0.35">
      <c r="A131" s="27"/>
      <c r="B131" s="29"/>
      <c r="C131" s="29"/>
      <c r="D131" s="27"/>
      <c r="E131" s="273"/>
      <c r="F131" s="27"/>
      <c r="G131" s="27"/>
      <c r="H131" s="27"/>
      <c r="I131" s="279"/>
      <c r="J131" s="27"/>
      <c r="K131" s="27"/>
      <c r="L131" s="27"/>
      <c r="M131" s="27"/>
      <c r="N131" s="279"/>
      <c r="O131" s="273"/>
      <c r="P131" s="276"/>
      <c r="Q131" s="276"/>
      <c r="R131" s="273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</row>
    <row r="132" spans="1:42" x14ac:dyDescent="0.35">
      <c r="A132" s="27"/>
      <c r="B132" s="29"/>
      <c r="C132" s="29"/>
      <c r="D132" s="27"/>
      <c r="E132" s="273"/>
      <c r="F132" s="27"/>
      <c r="G132" s="27"/>
      <c r="H132" s="27"/>
      <c r="I132" s="279"/>
      <c r="J132" s="27"/>
      <c r="K132" s="27"/>
      <c r="L132" s="27"/>
      <c r="M132" s="27"/>
      <c r="N132" s="279"/>
      <c r="O132" s="273"/>
      <c r="P132" s="276"/>
      <c r="Q132" s="276"/>
      <c r="R132" s="273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</row>
    <row r="133" spans="1:42" x14ac:dyDescent="0.35">
      <c r="A133" s="27"/>
      <c r="B133" s="29"/>
      <c r="C133" s="29"/>
      <c r="D133" s="27"/>
      <c r="E133" s="273"/>
      <c r="F133" s="27"/>
      <c r="G133" s="27"/>
      <c r="H133" s="27"/>
      <c r="I133" s="279"/>
      <c r="J133" s="27"/>
      <c r="K133" s="27"/>
      <c r="L133" s="27"/>
      <c r="M133" s="27"/>
      <c r="N133" s="279"/>
      <c r="O133" s="273"/>
      <c r="P133" s="276"/>
      <c r="Q133" s="276"/>
      <c r="R133" s="273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</row>
    <row r="134" spans="1:42" x14ac:dyDescent="0.35">
      <c r="A134" s="27"/>
      <c r="B134" s="29"/>
      <c r="C134" s="29"/>
      <c r="D134" s="27"/>
      <c r="E134" s="273"/>
      <c r="F134" s="27"/>
      <c r="G134" s="27"/>
      <c r="H134" s="27"/>
      <c r="I134" s="279"/>
      <c r="J134" s="27"/>
      <c r="K134" s="27"/>
      <c r="L134" s="27"/>
      <c r="M134" s="27"/>
      <c r="N134" s="279"/>
      <c r="O134" s="273"/>
      <c r="P134" s="276"/>
      <c r="Q134" s="276"/>
      <c r="R134" s="273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</row>
    <row r="135" spans="1:42" x14ac:dyDescent="0.35">
      <c r="A135" s="27"/>
      <c r="B135" s="29"/>
      <c r="C135" s="29"/>
      <c r="D135" s="27"/>
      <c r="E135" s="273"/>
      <c r="F135" s="27"/>
      <c r="G135" s="27"/>
      <c r="H135" s="27"/>
      <c r="I135" s="279"/>
      <c r="J135" s="27"/>
      <c r="K135" s="27"/>
      <c r="L135" s="27"/>
      <c r="M135" s="27"/>
      <c r="N135" s="279"/>
      <c r="O135" s="273"/>
      <c r="P135" s="276"/>
      <c r="Q135" s="276"/>
      <c r="R135" s="273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</row>
    <row r="136" spans="1:42" x14ac:dyDescent="0.35">
      <c r="A136" s="27"/>
      <c r="B136" s="29"/>
      <c r="C136" s="29"/>
      <c r="D136" s="27"/>
      <c r="E136" s="273"/>
      <c r="F136" s="27"/>
      <c r="G136" s="27"/>
      <c r="H136" s="27"/>
      <c r="I136" s="279"/>
      <c r="J136" s="27"/>
      <c r="K136" s="27"/>
      <c r="L136" s="27"/>
      <c r="M136" s="27"/>
      <c r="N136" s="279"/>
      <c r="O136" s="273"/>
      <c r="P136" s="276"/>
      <c r="R136" s="273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</row>
    <row r="137" spans="1:42" x14ac:dyDescent="0.35">
      <c r="A137" s="27"/>
      <c r="B137" s="29"/>
      <c r="C137" s="29"/>
      <c r="D137" s="27"/>
      <c r="E137" s="273"/>
      <c r="F137" s="27"/>
      <c r="G137" s="27"/>
      <c r="H137" s="27"/>
      <c r="I137" s="279"/>
      <c r="J137" s="27"/>
      <c r="K137" s="27"/>
      <c r="L137" s="27"/>
      <c r="M137" s="27"/>
      <c r="R137" s="273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</row>
    <row r="138" spans="1:42" x14ac:dyDescent="0.35">
      <c r="A138" s="27"/>
      <c r="B138" s="29"/>
      <c r="C138" s="29"/>
      <c r="D138" s="27"/>
      <c r="E138" s="273"/>
      <c r="F138" s="27"/>
      <c r="G138" s="27"/>
      <c r="H138" s="27"/>
      <c r="I138" s="279"/>
      <c r="J138" s="27"/>
      <c r="K138" s="27"/>
      <c r="L138" s="27"/>
      <c r="M138" s="27"/>
      <c r="R138" s="273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</row>
    <row r="139" spans="1:42" x14ac:dyDescent="0.35">
      <c r="A139" s="27"/>
      <c r="B139" s="29"/>
      <c r="C139" s="29"/>
      <c r="D139" s="27"/>
      <c r="E139" s="273"/>
      <c r="F139" s="27"/>
      <c r="G139" s="27"/>
      <c r="H139" s="27"/>
      <c r="I139" s="279"/>
      <c r="J139" s="27"/>
      <c r="K139" s="27"/>
      <c r="L139" s="27"/>
      <c r="M139" s="27"/>
      <c r="R139" s="273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</row>
    <row r="140" spans="1:42" x14ac:dyDescent="0.35">
      <c r="A140" s="27"/>
      <c r="B140" s="29"/>
      <c r="C140" s="29"/>
      <c r="D140" s="27"/>
      <c r="E140" s="273"/>
      <c r="F140" s="27"/>
      <c r="G140" s="27"/>
      <c r="H140" s="27"/>
      <c r="I140" s="279"/>
      <c r="J140" s="27"/>
      <c r="K140" s="27"/>
      <c r="L140" s="27"/>
      <c r="M140" s="27"/>
      <c r="R140" s="273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</row>
    <row r="141" spans="1:42" x14ac:dyDescent="0.35">
      <c r="A141" s="27"/>
      <c r="B141" s="29"/>
      <c r="C141" s="29"/>
      <c r="D141" s="27"/>
      <c r="E141" s="273"/>
      <c r="F141" s="27"/>
      <c r="G141" s="27"/>
      <c r="H141" s="27"/>
      <c r="I141" s="279"/>
      <c r="J141" s="27"/>
      <c r="K141" s="27"/>
      <c r="L141" s="27"/>
      <c r="M141" s="27"/>
      <c r="R141" s="273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</row>
    <row r="142" spans="1:42" x14ac:dyDescent="0.35">
      <c r="A142" s="27"/>
      <c r="B142" s="29"/>
      <c r="C142" s="29"/>
      <c r="D142" s="27"/>
      <c r="E142" s="273"/>
      <c r="F142" s="27"/>
      <c r="G142" s="27"/>
      <c r="H142" s="27"/>
      <c r="I142" s="279"/>
      <c r="J142" s="27"/>
      <c r="K142" s="27"/>
      <c r="L142" s="27"/>
      <c r="M142" s="27"/>
      <c r="R142" s="273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</row>
    <row r="143" spans="1:42" x14ac:dyDescent="0.35">
      <c r="A143" s="27"/>
      <c r="B143" s="29"/>
      <c r="C143" s="29"/>
      <c r="D143" s="27"/>
      <c r="E143" s="273"/>
      <c r="F143" s="27"/>
      <c r="G143" s="27"/>
      <c r="H143" s="27"/>
      <c r="I143" s="279"/>
      <c r="J143" s="27"/>
      <c r="K143" s="27"/>
      <c r="L143" s="27"/>
      <c r="M143" s="27"/>
      <c r="R143" s="273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</row>
    <row r="144" spans="1:42" x14ac:dyDescent="0.35">
      <c r="A144" s="27"/>
      <c r="B144" s="29"/>
      <c r="C144" s="29"/>
      <c r="D144" s="27"/>
      <c r="E144" s="273"/>
      <c r="F144" s="27"/>
      <c r="G144" s="27"/>
      <c r="H144" s="27"/>
      <c r="I144" s="279"/>
      <c r="J144" s="27"/>
      <c r="K144" s="27"/>
      <c r="L144" s="27"/>
      <c r="M144" s="27"/>
      <c r="R144" s="273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</row>
    <row r="145" spans="1:42" x14ac:dyDescent="0.35">
      <c r="A145" s="27"/>
      <c r="B145" s="29"/>
      <c r="C145" s="29"/>
      <c r="D145" s="27"/>
      <c r="E145" s="273"/>
      <c r="F145" s="27"/>
      <c r="G145" s="27"/>
      <c r="H145" s="27"/>
      <c r="I145" s="279"/>
      <c r="J145" s="27"/>
      <c r="K145" s="27"/>
      <c r="L145" s="27"/>
      <c r="M145" s="27"/>
      <c r="R145" s="273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</row>
    <row r="146" spans="1:42" x14ac:dyDescent="0.35">
      <c r="A146" s="27"/>
      <c r="B146" s="29"/>
      <c r="C146" s="29"/>
      <c r="D146" s="27"/>
      <c r="E146" s="273"/>
      <c r="F146" s="27"/>
      <c r="G146" s="27"/>
      <c r="H146" s="27"/>
      <c r="I146" s="279"/>
      <c r="J146" s="27"/>
      <c r="K146" s="27"/>
      <c r="L146" s="27"/>
      <c r="M146" s="27"/>
      <c r="R146" s="273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</row>
    <row r="147" spans="1:42" x14ac:dyDescent="0.35">
      <c r="A147" s="27"/>
      <c r="B147" s="29"/>
      <c r="C147" s="29"/>
      <c r="D147" s="27"/>
      <c r="E147" s="273"/>
      <c r="F147" s="27"/>
      <c r="G147" s="27"/>
      <c r="H147" s="27"/>
      <c r="I147" s="279"/>
      <c r="J147" s="27"/>
      <c r="K147" s="27"/>
      <c r="L147" s="27"/>
      <c r="M147" s="27"/>
      <c r="R147" s="273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</row>
    <row r="148" spans="1:42" x14ac:dyDescent="0.35">
      <c r="M148" s="27"/>
      <c r="R148" s="273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</row>
    <row r="149" spans="1:42" x14ac:dyDescent="0.35">
      <c r="M149" s="27"/>
      <c r="R149" s="273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</row>
    <row r="150" spans="1:42" x14ac:dyDescent="0.35">
      <c r="M150" s="27"/>
      <c r="R150" s="273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</row>
    <row r="151" spans="1:42" x14ac:dyDescent="0.35">
      <c r="M151" s="27"/>
      <c r="R151" s="273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</row>
    <row r="152" spans="1:42" x14ac:dyDescent="0.35">
      <c r="M152" s="27"/>
      <c r="R152" s="273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</row>
    <row r="153" spans="1:42" x14ac:dyDescent="0.35">
      <c r="M153" s="27"/>
      <c r="R153" s="273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</row>
  </sheetData>
  <mergeCells count="6">
    <mergeCell ref="B4:K4"/>
    <mergeCell ref="B1:L1"/>
    <mergeCell ref="C2:D2"/>
    <mergeCell ref="C3:D3"/>
    <mergeCell ref="E2:G2"/>
    <mergeCell ref="E3:G3"/>
  </mergeCells>
  <phoneticPr fontId="5" type="noConversion"/>
  <dataValidations count="1">
    <dataValidation type="list" allowBlank="1" showInputMessage="1" showErrorMessage="1" sqref="L70 K9:K70" xr:uid="{00000000-0002-0000-0100-000000000000}">
      <formula1>"Yes,No"</formula1>
    </dataValidation>
  </dataValidations>
  <pageMargins left="0.7" right="0.7" top="0.75" bottom="0.75" header="0.3" footer="0.3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C5BE3B2-6285-2746-BB64-2D007CB2BB6A}">
          <x14:formula1>
            <xm:f>'Variables &amp; Rates'!$G$4:$G$10</xm:f>
          </x14:formula1>
          <xm:sqref>I70:J70</xm:sqref>
        </x14:dataValidation>
        <x14:dataValidation type="list" allowBlank="1" showInputMessage="1" showErrorMessage="1" xr:uid="{A91DD2A2-5D4D-2E47-836D-F299BE84E392}">
          <x14:formula1>
            <xm:f>'Variables &amp; Rates'!$C$14:$C$17</xm:f>
          </x14:formula1>
          <xm:sqref>C9:C69</xm:sqref>
        </x14:dataValidation>
        <x14:dataValidation type="list" allowBlank="1" showInputMessage="1" showErrorMessage="1" xr:uid="{B51171A4-D47D-8F47-9ECC-4160F793A8F3}">
          <x14:formula1>
            <xm:f>'Variables &amp; Rates'!$K$4:$K$42</xm:f>
          </x14:formula1>
          <xm:sqref>J9:J69</xm:sqref>
        </x14:dataValidation>
        <x14:dataValidation type="list" allowBlank="1" showInputMessage="1" showErrorMessage="1" xr:uid="{B954BFE3-3083-414C-A3C9-77F9A748F07B}">
          <x14:formula1>
            <xm:f>'Variables &amp; Rates'!$C$20:$C$25</xm:f>
          </x14:formula1>
          <xm:sqref>E9:E69</xm:sqref>
        </x14:dataValidation>
        <x14:dataValidation type="list" allowBlank="1" showInputMessage="1" showErrorMessage="1" xr:uid="{60231FE8-96AB-F842-AB69-357CC00571B9}">
          <x14:formula1>
            <xm:f>'Variables &amp; Rates'!$C$7:$C$7</xm:f>
          </x14:formula1>
          <xm:sqref>D70:H70</xm:sqref>
        </x14:dataValidation>
        <x14:dataValidation type="list" allowBlank="1" showInputMessage="1" showErrorMessage="1" xr:uid="{FE14388B-A211-664D-9679-4CE0B8CD34C7}">
          <x14:formula1>
            <xm:f>'Variables &amp; Rates'!$C$4:$C$7</xm:f>
          </x14:formula1>
          <xm:sqref>D9:D69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45"/>
  <sheetViews>
    <sheetView tabSelected="1" topLeftCell="A61" workbookViewId="0">
      <selection activeCell="F73" sqref="F73"/>
    </sheetView>
  </sheetViews>
  <sheetFormatPr defaultColWidth="11.08203125" defaultRowHeight="15.5" x14ac:dyDescent="0.35"/>
  <cols>
    <col min="1" max="1" width="8.58203125" customWidth="1"/>
    <col min="2" max="2" width="27.58203125" customWidth="1"/>
    <col min="3" max="3" width="21.08203125" bestFit="1" customWidth="1"/>
    <col min="4" max="4" width="22.4140625" hidden="1" customWidth="1"/>
    <col min="5" max="5" width="15.5" bestFit="1" customWidth="1"/>
    <col min="6" max="6" width="11.9140625" bestFit="1" customWidth="1"/>
    <col min="7" max="7" width="12.5" bestFit="1" customWidth="1"/>
    <col min="8" max="8" width="12.58203125" bestFit="1" customWidth="1"/>
    <col min="9" max="9" width="8.4140625" bestFit="1" customWidth="1"/>
    <col min="11" max="11" width="17.4140625" customWidth="1"/>
    <col min="12" max="12" width="5.08203125" customWidth="1"/>
    <col min="13" max="13" width="14.58203125" customWidth="1"/>
  </cols>
  <sheetData>
    <row r="1" spans="1:17" x14ac:dyDescent="0.35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7" ht="23.5" x14ac:dyDescent="0.35">
      <c r="A2" s="461" t="s">
        <v>247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292"/>
      <c r="O2" s="292"/>
      <c r="P2" s="292"/>
      <c r="Q2" s="292"/>
    </row>
    <row r="3" spans="1:17" x14ac:dyDescent="0.35">
      <c r="A3" s="9"/>
      <c r="B3" s="8"/>
      <c r="C3" s="48"/>
      <c r="D3" s="48"/>
      <c r="E3" s="8"/>
      <c r="F3" s="8"/>
      <c r="G3" s="8"/>
      <c r="H3" s="8"/>
      <c r="I3" s="8"/>
      <c r="J3" s="8"/>
      <c r="K3" s="8"/>
      <c r="L3" s="48"/>
      <c r="M3" s="15"/>
      <c r="N3" s="292"/>
      <c r="O3" s="292"/>
      <c r="P3" s="292"/>
      <c r="Q3" s="292"/>
    </row>
    <row r="4" spans="1:17" x14ac:dyDescent="0.35">
      <c r="A4" s="15"/>
      <c r="B4" s="136" t="s">
        <v>35</v>
      </c>
      <c r="C4" s="470"/>
      <c r="D4" s="470"/>
      <c r="E4" s="470"/>
      <c r="F4" s="470"/>
      <c r="G4" s="470"/>
      <c r="H4" s="471"/>
      <c r="I4" s="8"/>
      <c r="J4" s="137" t="s">
        <v>79</v>
      </c>
      <c r="K4" s="126"/>
      <c r="L4" s="127" t="s">
        <v>2</v>
      </c>
      <c r="M4" s="126"/>
      <c r="N4" s="292"/>
      <c r="O4" s="292"/>
      <c r="P4" s="292"/>
      <c r="Q4" s="292"/>
    </row>
    <row r="5" spans="1:17" x14ac:dyDescent="0.35">
      <c r="A5" s="135"/>
      <c r="B5" s="134"/>
      <c r="C5" s="55"/>
      <c r="D5" s="55"/>
      <c r="E5" s="55"/>
      <c r="F5" s="55"/>
      <c r="G5" s="55"/>
      <c r="H5" s="55"/>
      <c r="I5" s="8"/>
      <c r="J5" s="138"/>
      <c r="K5" s="128"/>
      <c r="L5" s="129"/>
      <c r="M5" s="130"/>
      <c r="N5" s="292"/>
      <c r="O5" s="292"/>
      <c r="P5" s="292"/>
      <c r="Q5" s="292"/>
    </row>
    <row r="6" spans="1:17" x14ac:dyDescent="0.35">
      <c r="A6" s="13"/>
      <c r="B6" s="137" t="s">
        <v>60</v>
      </c>
      <c r="C6" s="472"/>
      <c r="D6" s="472"/>
      <c r="E6" s="472"/>
      <c r="F6" s="472"/>
      <c r="G6" s="472"/>
      <c r="H6" s="473"/>
      <c r="I6" s="65"/>
      <c r="J6" s="137" t="s">
        <v>207</v>
      </c>
      <c r="K6" s="474">
        <v>1</v>
      </c>
      <c r="L6" s="474"/>
      <c r="M6" s="474"/>
      <c r="N6" s="292"/>
      <c r="O6" s="292"/>
      <c r="P6" s="292"/>
      <c r="Q6" s="292"/>
    </row>
    <row r="7" spans="1:17" ht="16" thickBot="1" x14ac:dyDescent="0.4">
      <c r="A7" s="138"/>
      <c r="B7" s="4"/>
      <c r="C7" s="4"/>
      <c r="D7" s="4"/>
      <c r="E7" s="4"/>
      <c r="F7" s="4"/>
      <c r="G7" s="4"/>
      <c r="H7" s="4"/>
      <c r="I7" s="8"/>
      <c r="J7" s="138"/>
      <c r="K7" s="12"/>
      <c r="L7" s="9"/>
      <c r="M7" s="12"/>
      <c r="N7" s="292"/>
      <c r="O7" s="292"/>
      <c r="P7" s="292"/>
      <c r="Q7" s="292"/>
    </row>
    <row r="8" spans="1:17" x14ac:dyDescent="0.35">
      <c r="A8" s="13"/>
      <c r="B8" s="136" t="s">
        <v>67</v>
      </c>
      <c r="C8" s="131"/>
      <c r="D8" s="366"/>
      <c r="E8" s="65"/>
      <c r="F8" s="475" t="s">
        <v>58</v>
      </c>
      <c r="G8" s="475"/>
      <c r="H8" s="67"/>
      <c r="I8" s="8"/>
      <c r="J8" s="464" t="s">
        <v>208</v>
      </c>
      <c r="K8" s="468" t="e">
        <f>+C27</f>
        <v>#REF!</v>
      </c>
      <c r="L8" s="468"/>
      <c r="M8" s="469"/>
      <c r="N8" s="292"/>
      <c r="O8" s="292"/>
      <c r="P8" s="292"/>
      <c r="Q8" s="292"/>
    </row>
    <row r="9" spans="1:17" ht="16" thickBot="1" x14ac:dyDescent="0.4">
      <c r="A9" s="138"/>
      <c r="B9" s="135"/>
      <c r="C9" s="8"/>
      <c r="D9" s="8"/>
      <c r="E9" s="8"/>
      <c r="F9" s="138"/>
      <c r="G9" s="135"/>
      <c r="H9" s="8"/>
      <c r="I9" s="8"/>
      <c r="J9" s="465"/>
      <c r="K9" s="477" t="e">
        <f>K8*0.75</f>
        <v>#REF!</v>
      </c>
      <c r="L9" s="477"/>
      <c r="M9" s="478"/>
      <c r="N9" s="292"/>
      <c r="O9" s="292"/>
      <c r="P9" s="292"/>
      <c r="Q9" s="292"/>
    </row>
    <row r="10" spans="1:17" x14ac:dyDescent="0.35">
      <c r="A10" s="13"/>
      <c r="B10" s="137" t="s">
        <v>68</v>
      </c>
      <c r="C10" s="67"/>
      <c r="D10" s="367"/>
      <c r="E10" s="8"/>
      <c r="F10" s="476" t="s">
        <v>59</v>
      </c>
      <c r="G10" s="476"/>
      <c r="H10" s="67" t="s">
        <v>101</v>
      </c>
      <c r="I10" s="65"/>
      <c r="J10" s="464" t="s">
        <v>209</v>
      </c>
      <c r="K10" s="468">
        <f>E69</f>
        <v>0</v>
      </c>
      <c r="L10" s="468"/>
      <c r="M10" s="469"/>
      <c r="N10" s="292"/>
      <c r="O10" s="292"/>
      <c r="P10" s="292"/>
      <c r="Q10" s="292"/>
    </row>
    <row r="11" spans="1:17" ht="16" thickBot="1" x14ac:dyDescent="0.4">
      <c r="A11" s="9"/>
      <c r="B11" s="135"/>
      <c r="C11" s="66"/>
      <c r="D11" s="8"/>
      <c r="E11" s="8"/>
      <c r="F11" s="138"/>
      <c r="G11" s="135"/>
      <c r="H11" s="8"/>
      <c r="I11" s="8"/>
      <c r="J11" s="465"/>
      <c r="K11" s="462">
        <f>+F69</f>
        <v>0</v>
      </c>
      <c r="L11" s="462"/>
      <c r="M11" s="463"/>
      <c r="N11" s="292"/>
      <c r="O11" s="292"/>
      <c r="P11" s="292"/>
      <c r="Q11" s="292"/>
    </row>
    <row r="12" spans="1:17" x14ac:dyDescent="0.35">
      <c r="A12" s="9"/>
      <c r="B12" s="137"/>
      <c r="C12" s="68"/>
      <c r="D12" s="368"/>
      <c r="E12" s="65"/>
      <c r="F12" s="13"/>
      <c r="G12" s="8"/>
      <c r="H12" s="8"/>
      <c r="I12" s="8"/>
      <c r="J12" s="466" t="s">
        <v>57</v>
      </c>
      <c r="K12" s="468" t="e">
        <f>K8-K10</f>
        <v>#REF!</v>
      </c>
      <c r="L12" s="468"/>
      <c r="M12" s="469"/>
      <c r="N12" s="292"/>
      <c r="O12" s="292"/>
      <c r="P12" s="292"/>
      <c r="Q12" s="292"/>
    </row>
    <row r="13" spans="1:17" ht="16" thickBot="1" x14ac:dyDescent="0.4">
      <c r="A13" s="9"/>
      <c r="B13" s="138"/>
      <c r="C13" s="313"/>
      <c r="D13" s="313"/>
      <c r="E13" s="8"/>
      <c r="F13" s="13"/>
      <c r="G13" s="138"/>
      <c r="H13" s="9"/>
      <c r="I13" s="8"/>
      <c r="J13" s="467"/>
      <c r="K13" s="462" t="e">
        <f>K9-K11</f>
        <v>#REF!</v>
      </c>
      <c r="L13" s="462"/>
      <c r="M13" s="463"/>
      <c r="N13" s="292"/>
      <c r="O13" s="292"/>
      <c r="P13" s="292"/>
      <c r="Q13" s="292"/>
    </row>
    <row r="14" spans="1:17" x14ac:dyDescent="0.35">
      <c r="A14" s="352"/>
      <c r="B14" s="352"/>
      <c r="C14" s="352"/>
      <c r="D14" s="352"/>
      <c r="E14" s="352"/>
      <c r="F14" s="352"/>
      <c r="G14" s="352"/>
      <c r="H14" s="352"/>
      <c r="I14" s="352"/>
      <c r="J14" s="353"/>
      <c r="K14" s="354"/>
      <c r="L14" s="85"/>
      <c r="M14" s="85"/>
      <c r="N14" s="292"/>
      <c r="O14" s="292"/>
      <c r="P14" s="292"/>
      <c r="Q14" s="292"/>
    </row>
    <row r="15" spans="1:17" ht="51" customHeight="1" x14ac:dyDescent="0.35">
      <c r="A15" s="356" t="s">
        <v>38</v>
      </c>
      <c r="B15" s="356" t="s">
        <v>39</v>
      </c>
      <c r="C15" s="457" t="s">
        <v>222</v>
      </c>
      <c r="D15" s="458"/>
      <c r="E15" s="459" t="s">
        <v>212</v>
      </c>
      <c r="F15" s="459"/>
      <c r="G15" s="459" t="s">
        <v>213</v>
      </c>
      <c r="H15" s="459"/>
      <c r="I15" s="355" t="s">
        <v>22</v>
      </c>
      <c r="J15" s="460" t="s">
        <v>23</v>
      </c>
      <c r="K15" s="460"/>
      <c r="L15" s="460"/>
      <c r="M15" s="460"/>
      <c r="N15" s="292"/>
      <c r="O15" s="292"/>
      <c r="P15" s="292"/>
      <c r="Q15" s="292"/>
    </row>
    <row r="16" spans="1:17" x14ac:dyDescent="0.35">
      <c r="A16" s="139"/>
      <c r="B16" s="334" t="s">
        <v>223</v>
      </c>
      <c r="C16" s="145" t="s">
        <v>101</v>
      </c>
      <c r="D16" s="314" t="s">
        <v>100</v>
      </c>
      <c r="E16" s="145" t="s">
        <v>101</v>
      </c>
      <c r="F16" s="145" t="s">
        <v>100</v>
      </c>
      <c r="G16" s="145" t="s">
        <v>101</v>
      </c>
      <c r="H16" s="314" t="s">
        <v>100</v>
      </c>
      <c r="I16" s="7"/>
      <c r="J16" s="7"/>
      <c r="K16" s="7"/>
      <c r="L16" s="7"/>
      <c r="M16" s="7"/>
      <c r="N16" s="292"/>
      <c r="O16" s="292"/>
      <c r="P16" s="292"/>
      <c r="Q16" s="292"/>
    </row>
    <row r="17" spans="1:17" x14ac:dyDescent="0.35">
      <c r="A17" s="357" t="str">
        <f>IFERROR(VLOOKUP(B17,'Variables &amp; Rates'!$C$4:$E$12, 3, FALSE), "")</f>
        <v/>
      </c>
      <c r="B17" s="358"/>
      <c r="C17" s="362" t="e">
        <f>+#REF!</f>
        <v>#REF!</v>
      </c>
      <c r="D17" s="369" t="e">
        <f>C17*0.75</f>
        <v>#REF!</v>
      </c>
      <c r="E17" s="361">
        <f>IFERROR(SUMIFS('1. Receipts List'!$G$9:$G$69, '1. Receipts List'!$D$9:$D$69, B17, '1. Receipts List'!$C$9:$C$69, '2. Quaterly spending'!$B$16), "")</f>
        <v>0</v>
      </c>
      <c r="F17" s="364">
        <f>IFERROR(SUMIFS('1. Receipts List'!$H$9:$H$69, '1. Receipts List'!$D$9:$D$69, B17, '1. Receipts List'!$C$9:$C$69, $B$16), "")</f>
        <v>0</v>
      </c>
      <c r="G17" s="361" t="e">
        <f>C17-E17</f>
        <v>#REF!</v>
      </c>
      <c r="H17" s="359" t="e">
        <f>D17-F17</f>
        <v>#REF!</v>
      </c>
      <c r="I17" s="360" t="str">
        <f t="shared" ref="I17:I19" si="0">IFERROR(E17/C17, "-")</f>
        <v>-</v>
      </c>
      <c r="J17" s="449"/>
      <c r="K17" s="449"/>
      <c r="L17" s="449"/>
      <c r="M17" s="449"/>
      <c r="N17" s="292"/>
      <c r="O17" s="292"/>
      <c r="P17" s="292"/>
      <c r="Q17" s="292"/>
    </row>
    <row r="18" spans="1:17" x14ac:dyDescent="0.35">
      <c r="A18" s="357" t="str">
        <f>IFERROR(VLOOKUP(B18,'Variables &amp; Rates'!$C$4:$E$12, 3, FALSE), "")</f>
        <v/>
      </c>
      <c r="B18" s="358"/>
      <c r="C18" s="362" t="e">
        <f>+#REF!</f>
        <v>#REF!</v>
      </c>
      <c r="D18" s="369" t="e">
        <f t="shared" ref="D18:D25" si="1">C18*0.75</f>
        <v>#REF!</v>
      </c>
      <c r="E18" s="361">
        <f>IFERROR(SUMIFS('1. Receipts List'!$G$9:$G$69, '1. Receipts List'!$D$9:$D$69, B18, '1. Receipts List'!$C$9:$C$69, '2. Quaterly spending'!$B$16), "")</f>
        <v>0</v>
      </c>
      <c r="F18" s="364">
        <f>IFERROR(SUMIFS('1. Receipts List'!$H$9:$H$69, '1. Receipts List'!$D$9:$D$69, B18, '1. Receipts List'!$C$9:$C$69, $B$16), "")</f>
        <v>0</v>
      </c>
      <c r="G18" s="361" t="e">
        <f t="shared" ref="G18:G25" si="2">C18-E18</f>
        <v>#REF!</v>
      </c>
      <c r="H18" s="359" t="e">
        <f t="shared" ref="H18:H25" si="3">D18-F18</f>
        <v>#REF!</v>
      </c>
      <c r="I18" s="360" t="str">
        <f t="shared" si="0"/>
        <v>-</v>
      </c>
      <c r="J18" s="449"/>
      <c r="K18" s="449"/>
      <c r="L18" s="449"/>
      <c r="M18" s="449"/>
      <c r="N18" s="292"/>
      <c r="O18" s="292"/>
      <c r="P18" s="292"/>
      <c r="Q18" s="292"/>
    </row>
    <row r="19" spans="1:17" x14ac:dyDescent="0.35">
      <c r="A19" s="357" t="str">
        <f>IFERROR(VLOOKUP(B19,'Variables &amp; Rates'!$C$4:$E$12, 3, FALSE), "")</f>
        <v/>
      </c>
      <c r="B19" s="358"/>
      <c r="C19" s="362" t="e">
        <f>+#REF!</f>
        <v>#REF!</v>
      </c>
      <c r="D19" s="369" t="e">
        <f t="shared" si="1"/>
        <v>#REF!</v>
      </c>
      <c r="E19" s="361">
        <f>IFERROR(SUMIFS('1. Receipts List'!$G$9:$G$69, '1. Receipts List'!$D$9:$D$69, B19, '1. Receipts List'!$C$9:$C$69, '2. Quaterly spending'!$B$16), "")</f>
        <v>0</v>
      </c>
      <c r="F19" s="364">
        <f>IFERROR(SUMIFS('1. Receipts List'!$H$9:$H$69, '1. Receipts List'!$D$9:$D$69, B19, '1. Receipts List'!$C$9:$C$69, $B$16), "")</f>
        <v>0</v>
      </c>
      <c r="G19" s="361" t="e">
        <f t="shared" si="2"/>
        <v>#REF!</v>
      </c>
      <c r="H19" s="359" t="e">
        <f t="shared" si="3"/>
        <v>#REF!</v>
      </c>
      <c r="I19" s="360" t="str">
        <f t="shared" si="0"/>
        <v>-</v>
      </c>
      <c r="J19" s="449"/>
      <c r="K19" s="449"/>
      <c r="L19" s="449"/>
      <c r="M19" s="449"/>
      <c r="N19" s="292"/>
      <c r="O19" s="292"/>
      <c r="P19" s="292"/>
      <c r="Q19" s="292"/>
    </row>
    <row r="20" spans="1:17" x14ac:dyDescent="0.35">
      <c r="A20" s="357" t="str">
        <f>IFERROR(VLOOKUP(B20,'Variables &amp; Rates'!$C$4:$E$12, 3, FALSE), "")</f>
        <v/>
      </c>
      <c r="B20" s="358"/>
      <c r="C20" s="362" t="e">
        <f>+#REF!</f>
        <v>#REF!</v>
      </c>
      <c r="D20" s="369" t="e">
        <f t="shared" si="1"/>
        <v>#REF!</v>
      </c>
      <c r="E20" s="361">
        <f>IFERROR(SUMIFS('1. Receipts List'!$G$9:$G$69, '1. Receipts List'!$D$9:$D$69, B20, '1. Receipts List'!$C$9:$C$69, '2. Quaterly spending'!$B$16), "")</f>
        <v>0</v>
      </c>
      <c r="F20" s="364">
        <f>IFERROR(SUMIFS('1. Receipts List'!$H$9:$H$69, '1. Receipts List'!$D$9:$D$69, B20, '1. Receipts List'!$C$9:$C$69, $B$16), "")</f>
        <v>0</v>
      </c>
      <c r="G20" s="361" t="e">
        <f t="shared" si="2"/>
        <v>#REF!</v>
      </c>
      <c r="H20" s="359" t="e">
        <f t="shared" si="3"/>
        <v>#REF!</v>
      </c>
      <c r="I20" s="360" t="str">
        <f>IFERROR(E20/C20, "-")</f>
        <v>-</v>
      </c>
      <c r="J20" s="449"/>
      <c r="K20" s="449"/>
      <c r="L20" s="449"/>
      <c r="M20" s="449"/>
      <c r="N20" s="292"/>
      <c r="O20" s="292"/>
      <c r="P20" s="292"/>
      <c r="Q20" s="292"/>
    </row>
    <row r="21" spans="1:17" x14ac:dyDescent="0.35">
      <c r="A21" s="357" t="str">
        <f>IFERROR(VLOOKUP(B21,'Variables &amp; Rates'!$C$4:$E$12, 3, FALSE), "")</f>
        <v/>
      </c>
      <c r="B21" s="358"/>
      <c r="C21" s="362" t="e">
        <f>+#REF!</f>
        <v>#REF!</v>
      </c>
      <c r="D21" s="369" t="e">
        <f t="shared" si="1"/>
        <v>#REF!</v>
      </c>
      <c r="E21" s="361">
        <f>IFERROR(SUMIFS('1. Receipts List'!$G$9:$G$69, '1. Receipts List'!$D$9:$D$69, B21, '1. Receipts List'!$C$9:$C$69, '2. Quaterly spending'!$B$16), "")</f>
        <v>0</v>
      </c>
      <c r="F21" s="364">
        <f>IFERROR(SUMIFS('1. Receipts List'!$H$9:$H$69, '1. Receipts List'!$D$9:$D$69, B21, '1. Receipts List'!$C$9:$C$69, $B$16), "")</f>
        <v>0</v>
      </c>
      <c r="G21" s="361" t="e">
        <f t="shared" si="2"/>
        <v>#REF!</v>
      </c>
      <c r="H21" s="359" t="e">
        <f t="shared" si="3"/>
        <v>#REF!</v>
      </c>
      <c r="I21" s="360" t="str">
        <f t="shared" ref="I21:I25" si="4">IFERROR(E21/C21, "-")</f>
        <v>-</v>
      </c>
      <c r="J21" s="448"/>
      <c r="K21" s="448"/>
      <c r="L21" s="448"/>
      <c r="M21" s="448"/>
      <c r="N21" s="292"/>
      <c r="O21" s="292"/>
      <c r="P21" s="292"/>
      <c r="Q21" s="292"/>
    </row>
    <row r="22" spans="1:17" x14ac:dyDescent="0.35">
      <c r="A22" s="357" t="str">
        <f>IFERROR(VLOOKUP(B22,'Variables &amp; Rates'!$C$4:$E$12, 3, FALSE), "")</f>
        <v/>
      </c>
      <c r="B22" s="358"/>
      <c r="C22" s="362" t="e">
        <f>+#REF!</f>
        <v>#REF!</v>
      </c>
      <c r="D22" s="369" t="e">
        <f t="shared" si="1"/>
        <v>#REF!</v>
      </c>
      <c r="E22" s="361">
        <f>IFERROR(SUMIFS('1. Receipts List'!$G$9:$G$69, '1. Receipts List'!$D$9:$D$69, B22, '1. Receipts List'!$C$9:$C$69, '2. Quaterly spending'!$B$16), "")</f>
        <v>0</v>
      </c>
      <c r="F22" s="364">
        <f>IFERROR(SUMIFS('1. Receipts List'!$H$9:$H$69, '1. Receipts List'!$D$9:$D$69, B22, '1. Receipts List'!$C$9:$C$69, $B$16), "")</f>
        <v>0</v>
      </c>
      <c r="G22" s="361" t="e">
        <f t="shared" si="2"/>
        <v>#REF!</v>
      </c>
      <c r="H22" s="359" t="e">
        <f t="shared" si="3"/>
        <v>#REF!</v>
      </c>
      <c r="I22" s="360" t="str">
        <f t="shared" si="4"/>
        <v>-</v>
      </c>
      <c r="J22" s="448"/>
      <c r="K22" s="448"/>
      <c r="L22" s="448"/>
      <c r="M22" s="448"/>
      <c r="N22" s="292"/>
      <c r="O22" s="292"/>
      <c r="P22" s="292"/>
      <c r="Q22" s="292"/>
    </row>
    <row r="23" spans="1:17" x14ac:dyDescent="0.35">
      <c r="A23" s="357" t="str">
        <f>IFERROR(VLOOKUP(B23,'Variables &amp; Rates'!$C$4:$E$12, 3, FALSE), "")</f>
        <v/>
      </c>
      <c r="B23" s="358"/>
      <c r="C23" s="362" t="e">
        <f>+#REF!</f>
        <v>#REF!</v>
      </c>
      <c r="D23" s="369" t="e">
        <f t="shared" si="1"/>
        <v>#REF!</v>
      </c>
      <c r="E23" s="361">
        <f>IFERROR(SUMIFS('1. Receipts List'!$G$9:$G$69, '1. Receipts List'!$D$9:$D$69, B23, '1. Receipts List'!$C$9:$C$69, '2. Quaterly spending'!$B$16), "")</f>
        <v>0</v>
      </c>
      <c r="F23" s="364">
        <f>IFERROR(SUMIFS('1. Receipts List'!$H$9:$H$69, '1. Receipts List'!$D$9:$D$69, B23, '1. Receipts List'!$C$9:$C$69, $B$16), "")</f>
        <v>0</v>
      </c>
      <c r="G23" s="361" t="e">
        <f t="shared" si="2"/>
        <v>#REF!</v>
      </c>
      <c r="H23" s="359" t="e">
        <f t="shared" si="3"/>
        <v>#REF!</v>
      </c>
      <c r="I23" s="360" t="str">
        <f t="shared" si="4"/>
        <v>-</v>
      </c>
      <c r="J23" s="448"/>
      <c r="K23" s="448"/>
      <c r="L23" s="448"/>
      <c r="M23" s="448"/>
      <c r="N23" s="292"/>
      <c r="O23" s="292"/>
      <c r="P23" s="292"/>
      <c r="Q23" s="292"/>
    </row>
    <row r="24" spans="1:17" x14ac:dyDescent="0.35">
      <c r="A24" s="357" t="str">
        <f>IFERROR(VLOOKUP(B24,'Variables &amp; Rates'!$C$4:$E$12, 3, FALSE), "")</f>
        <v/>
      </c>
      <c r="B24" s="358"/>
      <c r="C24" s="362" t="e">
        <f>+#REF!</f>
        <v>#REF!</v>
      </c>
      <c r="D24" s="369" t="e">
        <f t="shared" si="1"/>
        <v>#REF!</v>
      </c>
      <c r="E24" s="361">
        <f>IFERROR(SUMIFS('1. Receipts List'!$G$9:$G$69, '1. Receipts List'!$D$9:$D$69, B24, '1. Receipts List'!$C$9:$C$69, '2. Quaterly spending'!$B$16), "")</f>
        <v>0</v>
      </c>
      <c r="F24" s="364">
        <f>IFERROR(SUMIFS('1. Receipts List'!$H$9:$H$69, '1. Receipts List'!$D$9:$D$69, B24, '1. Receipts List'!$C$9:$C$69, $B$16), "")</f>
        <v>0</v>
      </c>
      <c r="G24" s="361" t="e">
        <f t="shared" si="2"/>
        <v>#REF!</v>
      </c>
      <c r="H24" s="359" t="e">
        <f t="shared" si="3"/>
        <v>#REF!</v>
      </c>
      <c r="I24" s="360" t="str">
        <f t="shared" si="4"/>
        <v>-</v>
      </c>
      <c r="J24" s="448"/>
      <c r="K24" s="448"/>
      <c r="L24" s="448"/>
      <c r="M24" s="448"/>
      <c r="N24" s="292"/>
      <c r="O24" s="292"/>
      <c r="P24" s="292"/>
      <c r="Q24" s="292"/>
    </row>
    <row r="25" spans="1:17" x14ac:dyDescent="0.35">
      <c r="A25" s="357" t="s">
        <v>193</v>
      </c>
      <c r="B25" s="358"/>
      <c r="C25" s="362" t="e">
        <f>+#REF!</f>
        <v>#REF!</v>
      </c>
      <c r="D25" s="369" t="e">
        <f t="shared" si="1"/>
        <v>#REF!</v>
      </c>
      <c r="E25" s="361">
        <f>IFERROR(SUMIFS('1. Receipts List'!$G$9:$G$69, '1. Receipts List'!$D$9:$D$69, B25, '1. Receipts List'!$C$9:$C$69, '2. Quaterly spending'!$B$16), "")</f>
        <v>0</v>
      </c>
      <c r="F25" s="364">
        <f>IFERROR(SUMIFS('1. Receipts List'!$H$9:$H$69, '1. Receipts List'!$D$9:$D$69, B25, '1. Receipts List'!$C$9:$C$69, $B$16), "")</f>
        <v>0</v>
      </c>
      <c r="G25" s="361" t="e">
        <f t="shared" si="2"/>
        <v>#REF!</v>
      </c>
      <c r="H25" s="359" t="e">
        <f t="shared" si="3"/>
        <v>#REF!</v>
      </c>
      <c r="I25" s="360" t="str">
        <f t="shared" si="4"/>
        <v>-</v>
      </c>
      <c r="J25" s="448"/>
      <c r="K25" s="448"/>
      <c r="L25" s="448"/>
      <c r="M25" s="448"/>
      <c r="N25" s="292"/>
      <c r="O25" s="292"/>
      <c r="P25" s="292"/>
      <c r="Q25" s="292"/>
    </row>
    <row r="26" spans="1:17" x14ac:dyDescent="0.35">
      <c r="A26" s="139"/>
      <c r="B26" s="7"/>
      <c r="C26" s="341"/>
      <c r="D26" s="341"/>
      <c r="E26" s="342"/>
      <c r="F26" s="343"/>
      <c r="G26" s="343"/>
      <c r="H26" s="343"/>
      <c r="I26" s="35"/>
      <c r="J26" s="7"/>
      <c r="K26" s="7"/>
      <c r="L26" s="7"/>
      <c r="M26" s="7"/>
      <c r="N26" s="292"/>
      <c r="O26" s="292"/>
      <c r="P26" s="292"/>
      <c r="Q26" s="292"/>
    </row>
    <row r="27" spans="1:17" x14ac:dyDescent="0.35">
      <c r="A27" s="96"/>
      <c r="B27" s="81" t="s">
        <v>219</v>
      </c>
      <c r="C27" s="312" t="e">
        <f t="shared" ref="C27:H27" si="5">SUM(C17:C25)</f>
        <v>#REF!</v>
      </c>
      <c r="D27" s="312" t="e">
        <f t="shared" si="5"/>
        <v>#REF!</v>
      </c>
      <c r="E27" s="308">
        <f t="shared" si="5"/>
        <v>0</v>
      </c>
      <c r="F27" s="310">
        <f t="shared" si="5"/>
        <v>0</v>
      </c>
      <c r="G27" s="311" t="e">
        <f t="shared" si="5"/>
        <v>#REF!</v>
      </c>
      <c r="H27" s="309" t="e">
        <f t="shared" si="5"/>
        <v>#REF!</v>
      </c>
      <c r="I27" s="144" t="e">
        <f>E27/C27</f>
        <v>#REF!</v>
      </c>
      <c r="J27" s="80"/>
      <c r="K27" s="80"/>
      <c r="L27" s="80"/>
      <c r="M27" s="82"/>
      <c r="N27" s="292"/>
      <c r="O27" s="292"/>
      <c r="P27" s="292"/>
      <c r="Q27" s="292"/>
    </row>
    <row r="28" spans="1:17" ht="8.15" customHeight="1" x14ac:dyDescent="0.35">
      <c r="A28" s="9"/>
      <c r="B28" s="8"/>
      <c r="C28" s="13"/>
      <c r="D28" s="13"/>
      <c r="E28" s="13"/>
      <c r="F28" s="13"/>
      <c r="G28" s="13"/>
      <c r="H28" s="13"/>
      <c r="I28" s="13"/>
      <c r="J28" s="8"/>
      <c r="K28" s="8"/>
      <c r="L28" s="8"/>
      <c r="M28" s="8"/>
      <c r="N28" s="292"/>
      <c r="O28" s="292"/>
      <c r="P28" s="292"/>
      <c r="Q28" s="292"/>
    </row>
    <row r="29" spans="1:17" x14ac:dyDescent="0.35">
      <c r="A29" s="139"/>
      <c r="B29" s="334" t="s">
        <v>202</v>
      </c>
      <c r="C29" s="140" t="s">
        <v>201</v>
      </c>
      <c r="D29" s="314"/>
      <c r="E29" s="145" t="s">
        <v>101</v>
      </c>
      <c r="F29" s="145" t="s">
        <v>100</v>
      </c>
      <c r="G29" s="145" t="s">
        <v>101</v>
      </c>
      <c r="H29" s="145" t="s">
        <v>100</v>
      </c>
      <c r="I29" s="7"/>
      <c r="J29" s="7"/>
      <c r="K29" s="7"/>
      <c r="L29" s="7"/>
      <c r="M29" s="7"/>
      <c r="N29" s="292"/>
      <c r="O29" s="292"/>
      <c r="P29" s="292"/>
      <c r="Q29" s="292"/>
    </row>
    <row r="30" spans="1:17" x14ac:dyDescent="0.35">
      <c r="A30" s="357" t="str">
        <f>IFERROR(VLOOKUP(B30,'Variables &amp; Rates'!$C$4:$E$12, 3, FALSE), "")</f>
        <v/>
      </c>
      <c r="B30" s="358"/>
      <c r="C30" s="363" t="e">
        <f>+G17</f>
        <v>#REF!</v>
      </c>
      <c r="D30" s="369" t="e">
        <f>C30*0.75</f>
        <v>#REF!</v>
      </c>
      <c r="E30" s="361">
        <f>SUMIFS('1. Receipts List'!$G$9:$G$69, '1. Receipts List'!$D$9:$D$69, B30, '1. Receipts List'!$C$9:$C$69, '2. Quaterly spending'!$B$29)</f>
        <v>0</v>
      </c>
      <c r="F30" s="364">
        <f>IFERROR(SUMIFS('1. Receipts List'!$H$9:$H$69, '1. Receipts List'!$D$9:$D$69, B30, '1. Receipts List'!$C$9:$C$69, $B$29), "")</f>
        <v>0</v>
      </c>
      <c r="G30" s="361" t="e">
        <f>C30-F30</f>
        <v>#REF!</v>
      </c>
      <c r="H30" s="359" t="e">
        <f>D30-F30</f>
        <v>#REF!</v>
      </c>
      <c r="I30" s="360" t="str">
        <f t="shared" ref="I30:I38" si="6">IFERROR(E30/C30, "-")</f>
        <v>-</v>
      </c>
      <c r="J30" s="449"/>
      <c r="K30" s="449"/>
      <c r="L30" s="449"/>
      <c r="M30" s="449"/>
      <c r="N30" s="292"/>
      <c r="O30" s="292"/>
      <c r="P30" s="292"/>
      <c r="Q30" s="292"/>
    </row>
    <row r="31" spans="1:17" x14ac:dyDescent="0.35">
      <c r="A31" s="357" t="str">
        <f>IFERROR(VLOOKUP(B31,'Variables &amp; Rates'!$C$4:$E$12, 3, FALSE), "")</f>
        <v/>
      </c>
      <c r="B31" s="358"/>
      <c r="C31" s="363" t="e">
        <f t="shared" ref="C31:C37" si="7">+G18</f>
        <v>#REF!</v>
      </c>
      <c r="D31" s="369" t="e">
        <f t="shared" ref="D31:D38" si="8">C31*0.75</f>
        <v>#REF!</v>
      </c>
      <c r="E31" s="361">
        <f>SUMIFS('1. Receipts List'!$G$9:$G$69, '1. Receipts List'!$D$9:$D$69, B31, '1. Receipts List'!$C$9:$C$69, '2. Quaterly spending'!$B$29)</f>
        <v>0</v>
      </c>
      <c r="F31" s="364">
        <f>IFERROR(SUMIFS('1. Receipts List'!$H$9:$H$69, '1. Receipts List'!$D$9:$D$69, B31, '1. Receipts List'!$C$9:$C$69, $B$29), "")</f>
        <v>0</v>
      </c>
      <c r="G31" s="361" t="e">
        <f>C31-F31</f>
        <v>#REF!</v>
      </c>
      <c r="H31" s="359" t="e">
        <f t="shared" ref="H31:H38" si="9">D31-F31</f>
        <v>#REF!</v>
      </c>
      <c r="I31" s="360" t="str">
        <f t="shared" si="6"/>
        <v>-</v>
      </c>
      <c r="J31" s="449"/>
      <c r="K31" s="449"/>
      <c r="L31" s="449"/>
      <c r="M31" s="449"/>
      <c r="N31" s="292"/>
      <c r="O31" s="292"/>
      <c r="P31" s="292"/>
      <c r="Q31" s="292"/>
    </row>
    <row r="32" spans="1:17" x14ac:dyDescent="0.35">
      <c r="A32" s="357" t="str">
        <f>IFERROR(VLOOKUP(B32,'Variables &amp; Rates'!$C$4:$E$12, 3, FALSE), "")</f>
        <v/>
      </c>
      <c r="B32" s="358"/>
      <c r="C32" s="363" t="e">
        <f t="shared" si="7"/>
        <v>#REF!</v>
      </c>
      <c r="D32" s="369" t="e">
        <f t="shared" si="8"/>
        <v>#REF!</v>
      </c>
      <c r="E32" s="361">
        <f>SUMIFS('1. Receipts List'!$G$9:$G$69, '1. Receipts List'!$D$9:$D$69, B32, '1. Receipts List'!$C$9:$C$69, '2. Quaterly spending'!$B$29)</f>
        <v>0</v>
      </c>
      <c r="F32" s="364">
        <f>IFERROR(SUMIFS('1. Receipts List'!$H$9:$H$69, '1. Receipts List'!$D$9:$D$69, B32, '1. Receipts List'!$C$9:$C$69, $B$29), "")</f>
        <v>0</v>
      </c>
      <c r="G32" s="361" t="e">
        <f>C32-F32</f>
        <v>#REF!</v>
      </c>
      <c r="H32" s="359" t="e">
        <f t="shared" si="9"/>
        <v>#REF!</v>
      </c>
      <c r="I32" s="360" t="str">
        <f t="shared" si="6"/>
        <v>-</v>
      </c>
      <c r="J32" s="449"/>
      <c r="K32" s="449"/>
      <c r="L32" s="449"/>
      <c r="M32" s="449"/>
      <c r="N32" s="292"/>
      <c r="O32" s="292"/>
      <c r="P32" s="292"/>
      <c r="Q32" s="292"/>
    </row>
    <row r="33" spans="1:17" x14ac:dyDescent="0.35">
      <c r="A33" s="357" t="str">
        <f>IFERROR(VLOOKUP(B33,'Variables &amp; Rates'!$C$4:$E$12, 3, FALSE), "")</f>
        <v/>
      </c>
      <c r="B33" s="358"/>
      <c r="C33" s="363" t="e">
        <f t="shared" si="7"/>
        <v>#REF!</v>
      </c>
      <c r="D33" s="369" t="e">
        <f t="shared" si="8"/>
        <v>#REF!</v>
      </c>
      <c r="E33" s="361">
        <f>SUMIFS('1. Receipts List'!$G$9:$G$69, '1. Receipts List'!$D$9:$D$69, B33, '1. Receipts List'!$C$9:$C$69, '2. Quaterly spending'!$B$29)</f>
        <v>0</v>
      </c>
      <c r="F33" s="364">
        <f>IFERROR(SUMIFS('1. Receipts List'!$H$9:$H$69, '1. Receipts List'!$D$9:$D$69, B33, '1. Receipts List'!$C$9:$C$69, $B$29), "")</f>
        <v>0</v>
      </c>
      <c r="G33" s="361" t="e">
        <f t="shared" ref="G33:G37" si="10">C33-F33</f>
        <v>#REF!</v>
      </c>
      <c r="H33" s="359" t="e">
        <f t="shared" si="9"/>
        <v>#REF!</v>
      </c>
      <c r="I33" s="360" t="str">
        <f t="shared" si="6"/>
        <v>-</v>
      </c>
      <c r="J33" s="449"/>
      <c r="K33" s="449"/>
      <c r="L33" s="449"/>
      <c r="M33" s="449"/>
      <c r="N33" s="292"/>
      <c r="O33" s="292"/>
      <c r="P33" s="292"/>
      <c r="Q33" s="292"/>
    </row>
    <row r="34" spans="1:17" x14ac:dyDescent="0.35">
      <c r="A34" s="357" t="str">
        <f>IFERROR(VLOOKUP(B34,'Variables &amp; Rates'!$C$4:$E$12, 3, FALSE), "")</f>
        <v/>
      </c>
      <c r="B34" s="358"/>
      <c r="C34" s="363" t="e">
        <f t="shared" si="7"/>
        <v>#REF!</v>
      </c>
      <c r="D34" s="369" t="e">
        <f t="shared" si="8"/>
        <v>#REF!</v>
      </c>
      <c r="E34" s="361">
        <f>SUMIFS('1. Receipts List'!$G$9:$G$69, '1. Receipts List'!$D$9:$D$69, B34, '1. Receipts List'!$C$9:$C$69, '2. Quaterly spending'!$B$29)</f>
        <v>0</v>
      </c>
      <c r="F34" s="364">
        <f>IFERROR(SUMIFS('1. Receipts List'!$H$9:$H$69, '1. Receipts List'!$D$9:$D$69, B34, '1. Receipts List'!$C$9:$C$69, $B$29), "")</f>
        <v>0</v>
      </c>
      <c r="G34" s="361" t="e">
        <f t="shared" si="10"/>
        <v>#REF!</v>
      </c>
      <c r="H34" s="359" t="e">
        <f t="shared" si="9"/>
        <v>#REF!</v>
      </c>
      <c r="I34" s="360" t="str">
        <f t="shared" si="6"/>
        <v>-</v>
      </c>
      <c r="J34" s="448"/>
      <c r="K34" s="448"/>
      <c r="L34" s="448"/>
      <c r="M34" s="448"/>
      <c r="N34" s="292"/>
      <c r="O34" s="292"/>
      <c r="P34" s="292"/>
      <c r="Q34" s="292"/>
    </row>
    <row r="35" spans="1:17" x14ac:dyDescent="0.35">
      <c r="A35" s="357" t="str">
        <f>IFERROR(VLOOKUP(B35,'Variables &amp; Rates'!$C$4:$E$12, 3, FALSE), "")</f>
        <v/>
      </c>
      <c r="B35" s="358"/>
      <c r="C35" s="363" t="e">
        <f t="shared" si="7"/>
        <v>#REF!</v>
      </c>
      <c r="D35" s="369" t="e">
        <f t="shared" si="8"/>
        <v>#REF!</v>
      </c>
      <c r="E35" s="361">
        <f>SUMIFS('1. Receipts List'!$G$9:$G$69, '1. Receipts List'!$D$9:$D$69, B35, '1. Receipts List'!$C$9:$C$69, '2. Quaterly spending'!$B$29)</f>
        <v>0</v>
      </c>
      <c r="F35" s="364">
        <f>IFERROR(SUMIFS('1. Receipts List'!$H$9:$H$69, '1. Receipts List'!$D$9:$D$69, B35, '1. Receipts List'!$C$9:$C$69, $B$29), "")</f>
        <v>0</v>
      </c>
      <c r="G35" s="361" t="e">
        <f t="shared" si="10"/>
        <v>#REF!</v>
      </c>
      <c r="H35" s="359" t="e">
        <f t="shared" si="9"/>
        <v>#REF!</v>
      </c>
      <c r="I35" s="360" t="str">
        <f t="shared" si="6"/>
        <v>-</v>
      </c>
      <c r="J35" s="448"/>
      <c r="K35" s="448"/>
      <c r="L35" s="448"/>
      <c r="M35" s="448"/>
      <c r="N35" s="292"/>
      <c r="O35" s="292"/>
      <c r="P35" s="292"/>
      <c r="Q35" s="292"/>
    </row>
    <row r="36" spans="1:17" x14ac:dyDescent="0.35">
      <c r="A36" s="357" t="str">
        <f>IFERROR(VLOOKUP(B36,'Variables &amp; Rates'!$C$4:$E$12, 3, FALSE), "")</f>
        <v/>
      </c>
      <c r="B36" s="358"/>
      <c r="C36" s="363" t="e">
        <f t="shared" si="7"/>
        <v>#REF!</v>
      </c>
      <c r="D36" s="369" t="e">
        <f t="shared" si="8"/>
        <v>#REF!</v>
      </c>
      <c r="E36" s="361">
        <f>SUMIFS('1. Receipts List'!$G$9:$G$69, '1. Receipts List'!$D$9:$D$69, B36, '1. Receipts List'!$C$9:$C$69, '2. Quaterly spending'!$B$29)</f>
        <v>0</v>
      </c>
      <c r="F36" s="364">
        <f>IFERROR(SUMIFS('1. Receipts List'!$H$9:$H$69, '1. Receipts List'!$D$9:$D$69, B36, '1. Receipts List'!$C$9:$C$69, $B$29), "")</f>
        <v>0</v>
      </c>
      <c r="G36" s="361" t="e">
        <f t="shared" si="10"/>
        <v>#REF!</v>
      </c>
      <c r="H36" s="359" t="e">
        <f t="shared" si="9"/>
        <v>#REF!</v>
      </c>
      <c r="I36" s="360" t="str">
        <f t="shared" si="6"/>
        <v>-</v>
      </c>
      <c r="J36" s="448"/>
      <c r="K36" s="448"/>
      <c r="L36" s="448"/>
      <c r="M36" s="448"/>
      <c r="N36" s="292"/>
      <c r="O36" s="292"/>
      <c r="P36" s="292"/>
      <c r="Q36" s="292"/>
    </row>
    <row r="37" spans="1:17" x14ac:dyDescent="0.35">
      <c r="A37" s="357" t="str">
        <f>IFERROR(VLOOKUP(B37,'Variables &amp; Rates'!$C$4:$E$12, 3, FALSE), "")</f>
        <v/>
      </c>
      <c r="B37" s="358"/>
      <c r="C37" s="363" t="e">
        <f t="shared" si="7"/>
        <v>#REF!</v>
      </c>
      <c r="D37" s="369" t="e">
        <f t="shared" si="8"/>
        <v>#REF!</v>
      </c>
      <c r="E37" s="361">
        <f>SUMIFS('1. Receipts List'!$G$9:$G$69, '1. Receipts List'!$D$9:$D$69, B37, '1. Receipts List'!$C$9:$C$69, '2. Quaterly spending'!$B$29)</f>
        <v>0</v>
      </c>
      <c r="F37" s="364">
        <f>IFERROR(SUMIFS('1. Receipts List'!$H$9:$H$69, '1. Receipts List'!$D$9:$D$69, B37, '1. Receipts List'!$C$9:$C$69, $B$29), "")</f>
        <v>0</v>
      </c>
      <c r="G37" s="361" t="e">
        <f t="shared" si="10"/>
        <v>#REF!</v>
      </c>
      <c r="H37" s="359" t="e">
        <f t="shared" si="9"/>
        <v>#REF!</v>
      </c>
      <c r="I37" s="360" t="str">
        <f t="shared" si="6"/>
        <v>-</v>
      </c>
      <c r="J37" s="448"/>
      <c r="K37" s="448"/>
      <c r="L37" s="448"/>
      <c r="M37" s="448"/>
      <c r="N37" s="292"/>
      <c r="O37" s="292"/>
      <c r="P37" s="292"/>
      <c r="Q37" s="292"/>
    </row>
    <row r="38" spans="1:17" x14ac:dyDescent="0.35">
      <c r="A38" s="357" t="str">
        <f>IFERROR(VLOOKUP(B38,'Variables &amp; Rates'!$C$4:$E$12, 3, FALSE), "")</f>
        <v/>
      </c>
      <c r="B38" s="358"/>
      <c r="C38" s="363" t="e">
        <f>+G25</f>
        <v>#REF!</v>
      </c>
      <c r="D38" s="369" t="e">
        <f t="shared" si="8"/>
        <v>#REF!</v>
      </c>
      <c r="E38" s="361">
        <f>SUMIFS('1. Receipts List'!$G$9:$G$69, '1. Receipts List'!$D$9:$D$69, B38, '1. Receipts List'!$C$9:$C$69, '2. Quaterly spending'!$B$29)</f>
        <v>0</v>
      </c>
      <c r="F38" s="364">
        <f>IFERROR(SUMIFS('1. Receipts List'!$H$9:$H$69, '1. Receipts List'!$D$9:$D$69, B38, '1. Receipts List'!$C$9:$C$69, $B$29), "")</f>
        <v>0</v>
      </c>
      <c r="G38" s="361" t="e">
        <f>C38-F38</f>
        <v>#REF!</v>
      </c>
      <c r="H38" s="359" t="e">
        <f t="shared" si="9"/>
        <v>#REF!</v>
      </c>
      <c r="I38" s="360" t="str">
        <f t="shared" si="6"/>
        <v>-</v>
      </c>
      <c r="J38" s="448"/>
      <c r="K38" s="448"/>
      <c r="L38" s="448"/>
      <c r="M38" s="448"/>
      <c r="N38" s="292"/>
      <c r="O38" s="292"/>
      <c r="P38" s="292"/>
      <c r="Q38" s="292"/>
    </row>
    <row r="39" spans="1:17" x14ac:dyDescent="0.35">
      <c r="A39" s="139"/>
      <c r="B39" s="7"/>
      <c r="C39" s="341"/>
      <c r="D39" s="341"/>
      <c r="E39" s="342"/>
      <c r="F39" s="343"/>
      <c r="G39" s="343"/>
      <c r="H39" s="343"/>
      <c r="I39" s="35"/>
      <c r="J39" s="7"/>
      <c r="K39" s="7"/>
      <c r="L39" s="7"/>
      <c r="M39" s="7"/>
      <c r="N39" s="292"/>
      <c r="O39" s="292"/>
      <c r="P39" s="292"/>
      <c r="Q39" s="292"/>
    </row>
    <row r="40" spans="1:17" x14ac:dyDescent="0.35">
      <c r="A40" s="96"/>
      <c r="B40" s="81" t="s">
        <v>218</v>
      </c>
      <c r="C40" s="312" t="e">
        <f t="shared" ref="C40:H40" si="11">SUM(C30:C38)</f>
        <v>#REF!</v>
      </c>
      <c r="D40" s="370" t="e">
        <f t="shared" si="11"/>
        <v>#REF!</v>
      </c>
      <c r="E40" s="335">
        <f t="shared" si="11"/>
        <v>0</v>
      </c>
      <c r="F40" s="310">
        <f t="shared" si="11"/>
        <v>0</v>
      </c>
      <c r="G40" s="311" t="e">
        <f t="shared" si="11"/>
        <v>#REF!</v>
      </c>
      <c r="H40" s="309" t="e">
        <f t="shared" si="11"/>
        <v>#REF!</v>
      </c>
      <c r="I40" s="144" t="e">
        <f>F40/C40</f>
        <v>#REF!</v>
      </c>
      <c r="J40" s="80"/>
      <c r="K40" s="80"/>
      <c r="L40" s="80"/>
      <c r="M40" s="82"/>
      <c r="N40" s="292"/>
      <c r="O40" s="292"/>
      <c r="P40" s="292"/>
      <c r="Q40" s="292"/>
    </row>
    <row r="41" spans="1:17" x14ac:dyDescent="0.35">
      <c r="A41" s="289"/>
      <c r="B41" s="290" t="s">
        <v>199</v>
      </c>
      <c r="C41" s="344"/>
      <c r="D41" s="344"/>
      <c r="E41" s="338">
        <f>E40+E27</f>
        <v>0</v>
      </c>
      <c r="F41" s="345">
        <f t="shared" ref="F41:H41" si="12">F40+F27</f>
        <v>0</v>
      </c>
      <c r="G41" s="338" t="e">
        <f t="shared" si="12"/>
        <v>#REF!</v>
      </c>
      <c r="H41" s="345" t="e">
        <f t="shared" si="12"/>
        <v>#REF!</v>
      </c>
      <c r="I41" s="340" t="e">
        <f>E41/$C$27</f>
        <v>#REF!</v>
      </c>
      <c r="J41" s="289"/>
      <c r="K41" s="289"/>
      <c r="L41" s="289"/>
      <c r="M41" s="289"/>
      <c r="N41" s="292"/>
      <c r="O41" s="292"/>
      <c r="P41" s="292"/>
      <c r="Q41" s="292"/>
    </row>
    <row r="42" spans="1:17" ht="8.15" customHeight="1" x14ac:dyDescent="0.35">
      <c r="A42" s="292"/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</row>
    <row r="43" spans="1:17" x14ac:dyDescent="0.35">
      <c r="A43" s="139"/>
      <c r="B43" s="334" t="s">
        <v>203</v>
      </c>
      <c r="C43" s="140" t="s">
        <v>201</v>
      </c>
      <c r="D43" s="314"/>
      <c r="E43" s="145" t="s">
        <v>101</v>
      </c>
      <c r="F43" s="145" t="s">
        <v>100</v>
      </c>
      <c r="G43" s="145" t="s">
        <v>101</v>
      </c>
      <c r="H43" s="145" t="s">
        <v>100</v>
      </c>
      <c r="I43" s="7"/>
      <c r="J43" s="7"/>
      <c r="K43" s="7"/>
      <c r="L43" s="7"/>
      <c r="M43" s="7"/>
      <c r="N43" s="292"/>
      <c r="O43" s="292"/>
      <c r="P43" s="292"/>
      <c r="Q43" s="292"/>
    </row>
    <row r="44" spans="1:17" x14ac:dyDescent="0.35">
      <c r="A44" s="357" t="str">
        <f>IFERROR(VLOOKUP(B44,'Variables &amp; Rates'!$C$4:$E$12, 3, FALSE), "")</f>
        <v/>
      </c>
      <c r="B44" s="358"/>
      <c r="C44" s="363" t="e">
        <f>+G30</f>
        <v>#REF!</v>
      </c>
      <c r="D44" s="369" t="e">
        <f>C44*0.75</f>
        <v>#REF!</v>
      </c>
      <c r="E44" s="361">
        <f>SUMIFS('1. Receipts List'!$G$9:$G$69, '1. Receipts List'!$D$9:$D$69, B44, '1. Receipts List'!$C$9:$C$69, '2. Quaterly spending'!$B$43)</f>
        <v>0</v>
      </c>
      <c r="F44" s="364">
        <f>IFERROR(SUMIFS('1. Receipts List'!$H$9:$H$69, '1. Receipts List'!$D$9:$D$69, B44, '1. Receipts List'!$C$9:$C$69, $B$43), "")</f>
        <v>0</v>
      </c>
      <c r="G44" s="361" t="e">
        <f>C44-F44</f>
        <v>#REF!</v>
      </c>
      <c r="H44" s="359" t="e">
        <f>D44-F44</f>
        <v>#REF!</v>
      </c>
      <c r="I44" s="360" t="str">
        <f>IFERROR(E44/C44, "-")</f>
        <v>-</v>
      </c>
      <c r="J44" s="449"/>
      <c r="K44" s="449"/>
      <c r="L44" s="449"/>
      <c r="M44" s="449"/>
      <c r="N44" s="292"/>
      <c r="O44" s="292"/>
      <c r="P44" s="292"/>
      <c r="Q44" s="292"/>
    </row>
    <row r="45" spans="1:17" x14ac:dyDescent="0.35">
      <c r="A45" s="357" t="str">
        <f>IFERROR(VLOOKUP(B45,'Variables &amp; Rates'!$C$4:$E$12, 3, FALSE), "")</f>
        <v/>
      </c>
      <c r="B45" s="358"/>
      <c r="C45" s="363" t="e">
        <f>+G31</f>
        <v>#REF!</v>
      </c>
      <c r="D45" s="369" t="e">
        <f t="shared" ref="D45:D52" si="13">C45*0.75</f>
        <v>#REF!</v>
      </c>
      <c r="E45" s="361">
        <f>SUMIFS('1. Receipts List'!$G$9:$G$69, '1. Receipts List'!$D$9:$D$69, B45, '1. Receipts List'!$C$9:$C$69, '2. Quaterly spending'!$B$43)</f>
        <v>0</v>
      </c>
      <c r="F45" s="364">
        <f>IFERROR(SUMIFS('1. Receipts List'!$H$9:$H$69, '1. Receipts List'!$D$9:$D$69, B45, '1. Receipts List'!$C$9:$C$69, $B$43), "")</f>
        <v>0</v>
      </c>
      <c r="G45" s="361" t="e">
        <f t="shared" ref="G45:G52" si="14">C45-F45</f>
        <v>#REF!</v>
      </c>
      <c r="H45" s="359" t="e">
        <f t="shared" ref="H45:H52" si="15">D45-F45</f>
        <v>#REF!</v>
      </c>
      <c r="I45" s="360" t="str">
        <f t="shared" ref="I45:I52" si="16">IFERROR(E45/C45, "-")</f>
        <v>-</v>
      </c>
      <c r="J45" s="449"/>
      <c r="K45" s="449"/>
      <c r="L45" s="449"/>
      <c r="M45" s="449"/>
      <c r="N45" s="292"/>
      <c r="O45" s="292"/>
      <c r="P45" s="292"/>
      <c r="Q45" s="292"/>
    </row>
    <row r="46" spans="1:17" x14ac:dyDescent="0.35">
      <c r="A46" s="357" t="str">
        <f>IFERROR(VLOOKUP(B46,'Variables &amp; Rates'!$C$4:$E$12, 3, FALSE), "")</f>
        <v/>
      </c>
      <c r="B46" s="358"/>
      <c r="C46" s="363" t="e">
        <f>+G32</f>
        <v>#REF!</v>
      </c>
      <c r="D46" s="369" t="e">
        <f t="shared" si="13"/>
        <v>#REF!</v>
      </c>
      <c r="E46" s="361">
        <f>SUMIFS('1. Receipts List'!$G$9:$G$69, '1. Receipts List'!$D$9:$D$69, B46, '1. Receipts List'!$C$9:$C$69, '2. Quaterly spending'!$B$43)</f>
        <v>0</v>
      </c>
      <c r="F46" s="364">
        <f>IFERROR(SUMIFS('1. Receipts List'!$H$9:$H$69, '1. Receipts List'!$D$9:$D$69, B46, '1. Receipts List'!$C$9:$C$69, $B$43), "")</f>
        <v>0</v>
      </c>
      <c r="G46" s="361" t="e">
        <f t="shared" si="14"/>
        <v>#REF!</v>
      </c>
      <c r="H46" s="359" t="e">
        <f t="shared" si="15"/>
        <v>#REF!</v>
      </c>
      <c r="I46" s="360" t="str">
        <f t="shared" si="16"/>
        <v>-</v>
      </c>
      <c r="J46" s="449"/>
      <c r="K46" s="449"/>
      <c r="L46" s="449"/>
      <c r="M46" s="449"/>
      <c r="N46" s="292"/>
      <c r="O46" s="292"/>
      <c r="P46" s="292"/>
      <c r="Q46" s="292"/>
    </row>
    <row r="47" spans="1:17" x14ac:dyDescent="0.35">
      <c r="A47" s="357" t="str">
        <f>IFERROR(VLOOKUP(B47,'Variables &amp; Rates'!$C$4:$E$12, 3, FALSE), "")</f>
        <v/>
      </c>
      <c r="B47" s="358"/>
      <c r="C47" s="363" t="e">
        <f>+G33</f>
        <v>#REF!</v>
      </c>
      <c r="D47" s="369" t="e">
        <f t="shared" si="13"/>
        <v>#REF!</v>
      </c>
      <c r="E47" s="361">
        <f>SUMIFS('1. Receipts List'!$G$9:$G$69, '1. Receipts List'!$D$9:$D$69, B47, '1. Receipts List'!$C$9:$C$69, '2. Quaterly spending'!$B$43)</f>
        <v>0</v>
      </c>
      <c r="F47" s="364">
        <f>IFERROR(SUMIFS('1. Receipts List'!$H$9:$H$69, '1. Receipts List'!$D$9:$D$69, B47, '1. Receipts List'!$C$9:$C$69, $B$43), "")</f>
        <v>0</v>
      </c>
      <c r="G47" s="361" t="e">
        <f t="shared" si="14"/>
        <v>#REF!</v>
      </c>
      <c r="H47" s="359" t="e">
        <f t="shared" si="15"/>
        <v>#REF!</v>
      </c>
      <c r="I47" s="360" t="str">
        <f t="shared" si="16"/>
        <v>-</v>
      </c>
      <c r="J47" s="449"/>
      <c r="K47" s="449"/>
      <c r="L47" s="449"/>
      <c r="M47" s="449"/>
      <c r="N47" s="292"/>
      <c r="O47" s="292"/>
      <c r="P47" s="292"/>
      <c r="Q47" s="292"/>
    </row>
    <row r="48" spans="1:17" x14ac:dyDescent="0.35">
      <c r="A48" s="357" t="str">
        <f>IFERROR(VLOOKUP(B48,'Variables &amp; Rates'!$C$4:$E$12, 3, FALSE), "")</f>
        <v/>
      </c>
      <c r="B48" s="358"/>
      <c r="C48" s="363" t="e">
        <f t="shared" ref="C48:C52" si="17">+G34</f>
        <v>#REF!</v>
      </c>
      <c r="D48" s="369" t="e">
        <f t="shared" si="13"/>
        <v>#REF!</v>
      </c>
      <c r="E48" s="361">
        <f>SUMIFS('1. Receipts List'!$G$9:$G$69, '1. Receipts List'!$D$9:$D$69, B48, '1. Receipts List'!$C$9:$C$69, '2. Quaterly spending'!$B$43)</f>
        <v>0</v>
      </c>
      <c r="F48" s="364">
        <f>IFERROR(SUMIFS('1. Receipts List'!$H$9:$H$69, '1. Receipts List'!$D$9:$D$69, B48, '1. Receipts List'!$C$9:$C$69, $B$43), "")</f>
        <v>0</v>
      </c>
      <c r="G48" s="361" t="e">
        <f>C48-F48</f>
        <v>#REF!</v>
      </c>
      <c r="H48" s="359" t="e">
        <f t="shared" si="15"/>
        <v>#REF!</v>
      </c>
      <c r="I48" s="360" t="str">
        <f t="shared" si="16"/>
        <v>-</v>
      </c>
      <c r="J48" s="448"/>
      <c r="K48" s="448"/>
      <c r="L48" s="448"/>
      <c r="M48" s="448"/>
      <c r="N48" s="292"/>
      <c r="O48" s="292"/>
      <c r="P48" s="292"/>
      <c r="Q48" s="292"/>
    </row>
    <row r="49" spans="1:17" x14ac:dyDescent="0.35">
      <c r="A49" s="357" t="str">
        <f>IFERROR(VLOOKUP(B49,'Variables &amp; Rates'!$C$4:$E$12, 3, FALSE), "")</f>
        <v/>
      </c>
      <c r="B49" s="358"/>
      <c r="C49" s="363" t="e">
        <f t="shared" si="17"/>
        <v>#REF!</v>
      </c>
      <c r="D49" s="369" t="e">
        <f t="shared" si="13"/>
        <v>#REF!</v>
      </c>
      <c r="E49" s="361">
        <f>SUMIFS('1. Receipts List'!$G$9:$G$69, '1. Receipts List'!$D$9:$D$69, B49, '1. Receipts List'!$C$9:$C$69, '2. Quaterly spending'!$B$43)</f>
        <v>0</v>
      </c>
      <c r="F49" s="364">
        <f>IFERROR(SUMIFS('1. Receipts List'!$H$9:$H$69, '1. Receipts List'!$D$9:$D$69, B49, '1. Receipts List'!$C$9:$C$69, $B$43), "")</f>
        <v>0</v>
      </c>
      <c r="G49" s="361" t="e">
        <f t="shared" si="14"/>
        <v>#REF!</v>
      </c>
      <c r="H49" s="359" t="e">
        <f t="shared" si="15"/>
        <v>#REF!</v>
      </c>
      <c r="I49" s="360" t="str">
        <f t="shared" si="16"/>
        <v>-</v>
      </c>
      <c r="J49" s="448"/>
      <c r="K49" s="448"/>
      <c r="L49" s="448"/>
      <c r="M49" s="448"/>
      <c r="N49" s="292"/>
      <c r="O49" s="292"/>
      <c r="P49" s="292"/>
      <c r="Q49" s="292"/>
    </row>
    <row r="50" spans="1:17" x14ac:dyDescent="0.35">
      <c r="A50" s="357" t="str">
        <f>IFERROR(VLOOKUP(B50,'Variables &amp; Rates'!$C$4:$E$12, 3, FALSE), "")</f>
        <v/>
      </c>
      <c r="B50" s="358"/>
      <c r="C50" s="363" t="e">
        <f t="shared" si="17"/>
        <v>#REF!</v>
      </c>
      <c r="D50" s="369" t="e">
        <f t="shared" si="13"/>
        <v>#REF!</v>
      </c>
      <c r="E50" s="361">
        <f>SUMIFS('1. Receipts List'!$G$9:$G$69, '1. Receipts List'!$D$9:$D$69, B50, '1. Receipts List'!$C$9:$C$69, '2. Quaterly spending'!$B$43)</f>
        <v>0</v>
      </c>
      <c r="F50" s="364">
        <f>IFERROR(SUMIFS('1. Receipts List'!$H$9:$H$69, '1. Receipts List'!$D$9:$D$69, B50, '1. Receipts List'!$C$9:$C$69, $B$43), "")</f>
        <v>0</v>
      </c>
      <c r="G50" s="361" t="e">
        <f t="shared" si="14"/>
        <v>#REF!</v>
      </c>
      <c r="H50" s="359" t="e">
        <f t="shared" si="15"/>
        <v>#REF!</v>
      </c>
      <c r="I50" s="360" t="str">
        <f t="shared" si="16"/>
        <v>-</v>
      </c>
      <c r="J50" s="448"/>
      <c r="K50" s="448"/>
      <c r="L50" s="448"/>
      <c r="M50" s="448"/>
      <c r="N50" s="292"/>
      <c r="O50" s="292"/>
      <c r="P50" s="292"/>
      <c r="Q50" s="292"/>
    </row>
    <row r="51" spans="1:17" x14ac:dyDescent="0.35">
      <c r="A51" s="357" t="str">
        <f>IFERROR(VLOOKUP(B51,'Variables &amp; Rates'!$C$4:$E$12, 3, FALSE), "")</f>
        <v/>
      </c>
      <c r="B51" s="358"/>
      <c r="C51" s="363" t="e">
        <f t="shared" si="17"/>
        <v>#REF!</v>
      </c>
      <c r="D51" s="369" t="e">
        <f t="shared" si="13"/>
        <v>#REF!</v>
      </c>
      <c r="E51" s="361">
        <f>SUMIFS('1. Receipts List'!$G$9:$G$69, '1. Receipts List'!$D$9:$D$69, B51, '1. Receipts List'!$C$9:$C$69, '2. Quaterly spending'!$B$43)</f>
        <v>0</v>
      </c>
      <c r="F51" s="364">
        <f>IFERROR(SUMIFS('1. Receipts List'!$H$9:$H$69, '1. Receipts List'!$D$9:$D$69, B51, '1. Receipts List'!$C$9:$C$69, $B$43), "")</f>
        <v>0</v>
      </c>
      <c r="G51" s="361" t="e">
        <f t="shared" si="14"/>
        <v>#REF!</v>
      </c>
      <c r="H51" s="359" t="e">
        <f t="shared" si="15"/>
        <v>#REF!</v>
      </c>
      <c r="I51" s="360" t="str">
        <f t="shared" si="16"/>
        <v>-</v>
      </c>
      <c r="J51" s="448"/>
      <c r="K51" s="448"/>
      <c r="L51" s="448"/>
      <c r="M51" s="448"/>
      <c r="N51" s="292"/>
      <c r="O51" s="292"/>
      <c r="P51" s="292"/>
      <c r="Q51" s="292"/>
    </row>
    <row r="52" spans="1:17" x14ac:dyDescent="0.35">
      <c r="A52" s="357" t="str">
        <f>IFERROR(VLOOKUP(B52,'Variables &amp; Rates'!$C$4:$E$12, 3, FALSE), "")</f>
        <v/>
      </c>
      <c r="B52" s="358"/>
      <c r="C52" s="363" t="e">
        <f t="shared" si="17"/>
        <v>#REF!</v>
      </c>
      <c r="D52" s="369" t="e">
        <f t="shared" si="13"/>
        <v>#REF!</v>
      </c>
      <c r="E52" s="361">
        <f>SUMIFS('1. Receipts List'!$G$9:$G$69, '1. Receipts List'!$D$9:$D$69, B52, '1. Receipts List'!$C$9:$C$69, '2. Quaterly spending'!$B$43)</f>
        <v>0</v>
      </c>
      <c r="F52" s="364">
        <f>IFERROR(SUMIFS('1. Receipts List'!$H$9:$H$69, '1. Receipts List'!$D$9:$D$69, B52, '1. Receipts List'!$C$9:$C$69, $B$43), "")</f>
        <v>0</v>
      </c>
      <c r="G52" s="361" t="e">
        <f t="shared" si="14"/>
        <v>#REF!</v>
      </c>
      <c r="H52" s="359" t="e">
        <f t="shared" si="15"/>
        <v>#REF!</v>
      </c>
      <c r="I52" s="360" t="str">
        <f t="shared" si="16"/>
        <v>-</v>
      </c>
      <c r="J52" s="448"/>
      <c r="K52" s="448"/>
      <c r="L52" s="448"/>
      <c r="M52" s="448"/>
      <c r="N52" s="292"/>
      <c r="O52" s="292"/>
      <c r="P52" s="292"/>
      <c r="Q52" s="292"/>
    </row>
    <row r="53" spans="1:17" x14ac:dyDescent="0.35">
      <c r="A53" s="139"/>
      <c r="B53" s="7"/>
      <c r="C53" s="62"/>
      <c r="D53" s="62"/>
      <c r="E53" s="110"/>
      <c r="F53" s="63"/>
      <c r="G53" s="63"/>
      <c r="H53" s="63"/>
      <c r="I53" s="143"/>
      <c r="J53" s="7"/>
      <c r="K53" s="7"/>
      <c r="L53" s="7"/>
      <c r="M53" s="7"/>
      <c r="N53" s="292"/>
      <c r="O53" s="292"/>
      <c r="P53" s="292"/>
      <c r="Q53" s="292"/>
    </row>
    <row r="54" spans="1:17" x14ac:dyDescent="0.35">
      <c r="A54" s="96"/>
      <c r="B54" s="81" t="s">
        <v>217</v>
      </c>
      <c r="C54" s="336" t="e">
        <f t="shared" ref="C54:H54" si="18">SUM(C44:C52)</f>
        <v>#REF!</v>
      </c>
      <c r="D54" s="370" t="e">
        <f t="shared" si="18"/>
        <v>#REF!</v>
      </c>
      <c r="E54" s="335">
        <f t="shared" si="18"/>
        <v>0</v>
      </c>
      <c r="F54" s="310">
        <f t="shared" si="18"/>
        <v>0</v>
      </c>
      <c r="G54" s="311" t="e">
        <f t="shared" si="18"/>
        <v>#REF!</v>
      </c>
      <c r="H54" s="309" t="e">
        <f t="shared" si="18"/>
        <v>#REF!</v>
      </c>
      <c r="I54" s="144" t="e">
        <f>F54/C54</f>
        <v>#REF!</v>
      </c>
      <c r="J54" s="80"/>
      <c r="K54" s="80"/>
      <c r="L54" s="80"/>
      <c r="M54" s="82"/>
      <c r="N54" s="292"/>
      <c r="O54" s="292"/>
      <c r="P54" s="292"/>
      <c r="Q54" s="292"/>
    </row>
    <row r="55" spans="1:17" x14ac:dyDescent="0.35">
      <c r="A55" s="289"/>
      <c r="B55" s="290" t="s">
        <v>199</v>
      </c>
      <c r="C55" s="337"/>
      <c r="D55" s="337"/>
      <c r="E55" s="338">
        <f>E54+E41</f>
        <v>0</v>
      </c>
      <c r="F55" s="339">
        <f t="shared" ref="F55" si="19">F54+F41</f>
        <v>0</v>
      </c>
      <c r="G55" s="338" t="e">
        <f t="shared" ref="G55" si="20">G54+G41</f>
        <v>#REF!</v>
      </c>
      <c r="H55" s="339" t="e">
        <f t="shared" ref="H55" si="21">H54+H41</f>
        <v>#REF!</v>
      </c>
      <c r="I55" s="340" t="e">
        <f>E55/$C$27</f>
        <v>#REF!</v>
      </c>
      <c r="J55" s="289"/>
      <c r="K55" s="289"/>
      <c r="L55" s="289"/>
      <c r="M55" s="289"/>
      <c r="N55" s="292"/>
      <c r="O55" s="292"/>
      <c r="P55" s="292"/>
      <c r="Q55" s="292"/>
    </row>
    <row r="56" spans="1:17" ht="8.15" customHeight="1" x14ac:dyDescent="0.35">
      <c r="A56" s="292"/>
      <c r="B56" s="292"/>
      <c r="C56" s="27"/>
      <c r="D56" s="27"/>
      <c r="E56" s="27"/>
      <c r="F56" s="27"/>
      <c r="G56" s="27"/>
      <c r="H56" s="27"/>
      <c r="I56" s="27"/>
      <c r="J56" s="292"/>
      <c r="K56" s="292"/>
      <c r="L56" s="292"/>
      <c r="M56" s="292"/>
      <c r="N56" s="292"/>
      <c r="O56" s="292"/>
      <c r="P56" s="292"/>
      <c r="Q56" s="292"/>
    </row>
    <row r="57" spans="1:17" x14ac:dyDescent="0.35">
      <c r="A57" s="139"/>
      <c r="B57" s="334" t="s">
        <v>204</v>
      </c>
      <c r="C57" s="140" t="s">
        <v>201</v>
      </c>
      <c r="D57" s="314"/>
      <c r="E57" s="145" t="s">
        <v>101</v>
      </c>
      <c r="F57" s="145" t="s">
        <v>100</v>
      </c>
      <c r="G57" s="145" t="s">
        <v>101</v>
      </c>
      <c r="H57" s="145" t="s">
        <v>100</v>
      </c>
      <c r="I57" s="7"/>
      <c r="J57" s="7"/>
      <c r="K57" s="7"/>
      <c r="L57" s="7"/>
      <c r="M57" s="7"/>
      <c r="N57" s="292"/>
      <c r="O57" s="292"/>
      <c r="P57" s="292"/>
      <c r="Q57" s="292"/>
    </row>
    <row r="58" spans="1:17" x14ac:dyDescent="0.35">
      <c r="A58" s="357" t="str">
        <f>IFERROR(VLOOKUP(B58,'Variables &amp; Rates'!$C$4:$E$12, 3, FALSE), "")</f>
        <v/>
      </c>
      <c r="B58" s="358"/>
      <c r="C58" s="363" t="e">
        <f>+G44</f>
        <v>#REF!</v>
      </c>
      <c r="D58" s="369" t="e">
        <f>C58*0.75</f>
        <v>#REF!</v>
      </c>
      <c r="E58" s="361">
        <f>SUMIFS('1. Receipts List'!$G$9:$G$69, '1. Receipts List'!$D$9:$D$69, B58, '1. Receipts List'!$C$9:$C$69, '2. Quaterly spending'!$B$57)</f>
        <v>0</v>
      </c>
      <c r="F58" s="364">
        <f>IFERROR(SUMIFS('1. Receipts List'!$H$9:$H$69, '1. Receipts List'!$D$9:$D$69, B58, '1. Receipts List'!$C$9:$C$69, $B$57), "")</f>
        <v>0</v>
      </c>
      <c r="G58" s="361" t="e">
        <f>C58-F58</f>
        <v>#REF!</v>
      </c>
      <c r="H58" s="359" t="e">
        <f>D58-F58</f>
        <v>#REF!</v>
      </c>
      <c r="I58" s="360" t="str">
        <f t="shared" ref="I58:I66" si="22">IFERROR(E58/C58, "-")</f>
        <v>-</v>
      </c>
      <c r="J58" s="449"/>
      <c r="K58" s="449"/>
      <c r="L58" s="449"/>
      <c r="M58" s="449"/>
      <c r="N58" s="292"/>
      <c r="O58" s="292"/>
      <c r="P58" s="292"/>
      <c r="Q58" s="292"/>
    </row>
    <row r="59" spans="1:17" x14ac:dyDescent="0.35">
      <c r="A59" s="357" t="str">
        <f>IFERROR(VLOOKUP(B59,'Variables &amp; Rates'!$C$4:$E$12, 3, FALSE), "")</f>
        <v/>
      </c>
      <c r="B59" s="358"/>
      <c r="C59" s="363" t="e">
        <f t="shared" ref="C59:C66" si="23">+G45</f>
        <v>#REF!</v>
      </c>
      <c r="D59" s="369" t="e">
        <f t="shared" ref="D59:D66" si="24">C59*0.75</f>
        <v>#REF!</v>
      </c>
      <c r="E59" s="361">
        <f>SUMIFS('1. Receipts List'!$G$9:$G$69, '1. Receipts List'!$D$9:$D$69, B59, '1. Receipts List'!$C$9:$C$69, '2. Quaterly spending'!$B$57)</f>
        <v>0</v>
      </c>
      <c r="F59" s="364">
        <f>IFERROR(SUMIFS('1. Receipts List'!$H$9:$H$69, '1. Receipts List'!$D$9:$D$69, B59, '1. Receipts List'!$C$9:$C$69, $B$57), "")</f>
        <v>0</v>
      </c>
      <c r="G59" s="361" t="e">
        <f>C59-F59</f>
        <v>#REF!</v>
      </c>
      <c r="H59" s="359" t="e">
        <f t="shared" ref="H59:H66" si="25">D59-F59</f>
        <v>#REF!</v>
      </c>
      <c r="I59" s="360" t="str">
        <f t="shared" si="22"/>
        <v>-</v>
      </c>
      <c r="J59" s="449"/>
      <c r="K59" s="449"/>
      <c r="L59" s="449"/>
      <c r="M59" s="449"/>
      <c r="N59" s="292"/>
      <c r="O59" s="292"/>
      <c r="P59" s="292"/>
      <c r="Q59" s="292"/>
    </row>
    <row r="60" spans="1:17" x14ac:dyDescent="0.35">
      <c r="A60" s="357" t="str">
        <f>IFERROR(VLOOKUP(B60,'Variables &amp; Rates'!$C$4:$E$12, 3, FALSE), "")</f>
        <v/>
      </c>
      <c r="B60" s="358"/>
      <c r="C60" s="363" t="e">
        <f t="shared" si="23"/>
        <v>#REF!</v>
      </c>
      <c r="D60" s="369" t="e">
        <f t="shared" si="24"/>
        <v>#REF!</v>
      </c>
      <c r="E60" s="361">
        <f>SUMIFS('1. Receipts List'!$G$9:$G$69, '1. Receipts List'!$D$9:$D$69, B60, '1. Receipts List'!$C$9:$C$69, '2. Quaterly spending'!$B$57)</f>
        <v>0</v>
      </c>
      <c r="F60" s="364">
        <f>IFERROR(SUMIFS('1. Receipts List'!$H$9:$H$69, '1. Receipts List'!$D$9:$D$69, B60, '1. Receipts List'!$C$9:$C$69, $B$57), "")</f>
        <v>0</v>
      </c>
      <c r="G60" s="361" t="e">
        <f>C60-F60</f>
        <v>#REF!</v>
      </c>
      <c r="H60" s="359" t="e">
        <f t="shared" si="25"/>
        <v>#REF!</v>
      </c>
      <c r="I60" s="360" t="str">
        <f t="shared" si="22"/>
        <v>-</v>
      </c>
      <c r="J60" s="449"/>
      <c r="K60" s="449"/>
      <c r="L60" s="449"/>
      <c r="M60" s="449"/>
      <c r="N60" s="292"/>
      <c r="O60" s="292"/>
      <c r="P60" s="292"/>
      <c r="Q60" s="292"/>
    </row>
    <row r="61" spans="1:17" x14ac:dyDescent="0.35">
      <c r="A61" s="357" t="str">
        <f>IFERROR(VLOOKUP(B61,'Variables &amp; Rates'!$C$4:$E$12, 3, FALSE), "")</f>
        <v/>
      </c>
      <c r="B61" s="358"/>
      <c r="C61" s="363" t="e">
        <f t="shared" si="23"/>
        <v>#REF!</v>
      </c>
      <c r="D61" s="369" t="e">
        <f t="shared" si="24"/>
        <v>#REF!</v>
      </c>
      <c r="E61" s="361">
        <f>SUMIFS('1. Receipts List'!$G$9:$G$69, '1. Receipts List'!$D$9:$D$69, B61, '1. Receipts List'!$C$9:$C$69, '2. Quaterly spending'!$B$57)</f>
        <v>0</v>
      </c>
      <c r="F61" s="364">
        <f>IFERROR(SUMIFS('1. Receipts List'!$H$9:$H$69, '1. Receipts List'!$D$9:$D$69, B61, '1. Receipts List'!$C$9:$C$69, $B$57), "")</f>
        <v>0</v>
      </c>
      <c r="G61" s="361" t="s">
        <v>206</v>
      </c>
      <c r="H61" s="359" t="e">
        <f t="shared" si="25"/>
        <v>#REF!</v>
      </c>
      <c r="I61" s="360" t="str">
        <f>IFERROR(E61/C61, "-")</f>
        <v>-</v>
      </c>
      <c r="J61" s="449"/>
      <c r="K61" s="449"/>
      <c r="L61" s="449"/>
      <c r="M61" s="449"/>
      <c r="N61" s="292"/>
      <c r="O61" s="292"/>
      <c r="P61" s="292"/>
      <c r="Q61" s="292"/>
    </row>
    <row r="62" spans="1:17" x14ac:dyDescent="0.35">
      <c r="A62" s="357" t="str">
        <f>IFERROR(VLOOKUP(B62,'Variables &amp; Rates'!$C$4:$E$12, 3, FALSE), "")</f>
        <v/>
      </c>
      <c r="B62" s="358"/>
      <c r="C62" s="363" t="e">
        <f t="shared" si="23"/>
        <v>#REF!</v>
      </c>
      <c r="D62" s="369" t="e">
        <f t="shared" si="24"/>
        <v>#REF!</v>
      </c>
      <c r="E62" s="361">
        <f>SUMIFS('1. Receipts List'!$G$9:$G$69, '1. Receipts List'!$D$9:$D$69, B62, '1. Receipts List'!$C$9:$C$69, '2. Quaterly spending'!$B$57)</f>
        <v>0</v>
      </c>
      <c r="F62" s="364">
        <f>IFERROR(SUMIFS('1. Receipts List'!$H$9:$H$69, '1. Receipts List'!$D$9:$D$69, B62, '1. Receipts List'!$C$9:$C$69, $B$57), "")</f>
        <v>0</v>
      </c>
      <c r="G62" s="361" t="e">
        <f>C62-F62</f>
        <v>#REF!</v>
      </c>
      <c r="H62" s="359" t="e">
        <f t="shared" si="25"/>
        <v>#REF!</v>
      </c>
      <c r="I62" s="360" t="str">
        <f t="shared" si="22"/>
        <v>-</v>
      </c>
      <c r="J62" s="448"/>
      <c r="K62" s="448"/>
      <c r="L62" s="448"/>
      <c r="M62" s="448"/>
      <c r="N62" s="292"/>
      <c r="O62" s="292"/>
      <c r="P62" s="292"/>
      <c r="Q62" s="292"/>
    </row>
    <row r="63" spans="1:17" x14ac:dyDescent="0.35">
      <c r="A63" s="357" t="str">
        <f>IFERROR(VLOOKUP(B63,'Variables &amp; Rates'!$C$4:$E$12, 3, FALSE), "")</f>
        <v/>
      </c>
      <c r="B63" s="358"/>
      <c r="C63" s="363" t="e">
        <f t="shared" si="23"/>
        <v>#REF!</v>
      </c>
      <c r="D63" s="369" t="e">
        <f t="shared" si="24"/>
        <v>#REF!</v>
      </c>
      <c r="E63" s="361">
        <f>SUMIFS('1. Receipts List'!$G$9:$G$69, '1. Receipts List'!$D$9:$D$69, B63, '1. Receipts List'!$C$9:$C$69, '2. Quaterly spending'!$B$57)</f>
        <v>0</v>
      </c>
      <c r="F63" s="364">
        <f>IFERROR(SUMIFS('1. Receipts List'!$H$9:$H$69, '1. Receipts List'!$D$9:$D$69, B63, '1. Receipts List'!$C$9:$C$69, $B$57), "")</f>
        <v>0</v>
      </c>
      <c r="G63" s="361" t="e">
        <f>C63-F63</f>
        <v>#REF!</v>
      </c>
      <c r="H63" s="359" t="e">
        <f t="shared" si="25"/>
        <v>#REF!</v>
      </c>
      <c r="I63" s="360" t="str">
        <f t="shared" si="22"/>
        <v>-</v>
      </c>
      <c r="J63" s="448"/>
      <c r="K63" s="448"/>
      <c r="L63" s="448"/>
      <c r="M63" s="448"/>
      <c r="N63" s="292"/>
      <c r="O63" s="292"/>
      <c r="P63" s="292"/>
      <c r="Q63" s="292"/>
    </row>
    <row r="64" spans="1:17" x14ac:dyDescent="0.35">
      <c r="A64" s="357" t="str">
        <f>IFERROR(VLOOKUP(B64,'Variables &amp; Rates'!$C$4:$E$12, 3, FALSE), "")</f>
        <v/>
      </c>
      <c r="B64" s="358"/>
      <c r="C64" s="363" t="e">
        <f t="shared" si="23"/>
        <v>#REF!</v>
      </c>
      <c r="D64" s="369" t="e">
        <f t="shared" si="24"/>
        <v>#REF!</v>
      </c>
      <c r="E64" s="361">
        <f>SUMIFS('1. Receipts List'!$G$9:$G$69, '1. Receipts List'!$D$9:$D$69, B64, '1. Receipts List'!$C$9:$C$69, '2. Quaterly spending'!$B$57)</f>
        <v>0</v>
      </c>
      <c r="F64" s="364">
        <f>IFERROR(SUMIFS('1. Receipts List'!$H$9:$H$69, '1. Receipts List'!$D$9:$D$69, B64, '1. Receipts List'!$C$9:$C$69, $B$57), "")</f>
        <v>0</v>
      </c>
      <c r="G64" s="361" t="s">
        <v>206</v>
      </c>
      <c r="H64" s="359" t="e">
        <f t="shared" si="25"/>
        <v>#REF!</v>
      </c>
      <c r="I64" s="360" t="str">
        <f t="shared" si="22"/>
        <v>-</v>
      </c>
      <c r="J64" s="448"/>
      <c r="K64" s="448"/>
      <c r="L64" s="448"/>
      <c r="M64" s="448"/>
      <c r="N64" s="292"/>
      <c r="O64" s="292"/>
      <c r="P64" s="292"/>
      <c r="Q64" s="292"/>
    </row>
    <row r="65" spans="1:17" x14ac:dyDescent="0.35">
      <c r="A65" s="357" t="str">
        <f>IFERROR(VLOOKUP(B65,'Variables &amp; Rates'!$C$4:$E$12, 3, FALSE), "")</f>
        <v/>
      </c>
      <c r="B65" s="358"/>
      <c r="C65" s="363" t="e">
        <f t="shared" si="23"/>
        <v>#REF!</v>
      </c>
      <c r="D65" s="369" t="e">
        <f t="shared" si="24"/>
        <v>#REF!</v>
      </c>
      <c r="E65" s="361">
        <f>SUMIFS('1. Receipts List'!$G$9:$G$69, '1. Receipts List'!$D$9:$D$69, B65, '1. Receipts List'!$C$9:$C$69, '2. Quaterly spending'!$B$57)</f>
        <v>0</v>
      </c>
      <c r="F65" s="364">
        <f>IFERROR(SUMIFS('1. Receipts List'!$H$9:$H$69, '1. Receipts List'!$D$9:$D$69, B65, '1. Receipts List'!$C$9:$C$69, $B$57), "")</f>
        <v>0</v>
      </c>
      <c r="G65" s="361" t="s">
        <v>206</v>
      </c>
      <c r="H65" s="359" t="e">
        <f t="shared" si="25"/>
        <v>#REF!</v>
      </c>
      <c r="I65" s="360" t="str">
        <f t="shared" si="22"/>
        <v>-</v>
      </c>
      <c r="J65" s="448"/>
      <c r="K65" s="448"/>
      <c r="L65" s="448"/>
      <c r="M65" s="448"/>
      <c r="N65" s="292"/>
      <c r="O65" s="292"/>
      <c r="P65" s="292"/>
      <c r="Q65" s="292"/>
    </row>
    <row r="66" spans="1:17" x14ac:dyDescent="0.35">
      <c r="A66" s="357" t="str">
        <f>IFERROR(VLOOKUP(B66,'Variables &amp; Rates'!$C$4:$E$12, 3, FALSE), "")</f>
        <v/>
      </c>
      <c r="B66" s="358"/>
      <c r="C66" s="363" t="e">
        <f t="shared" si="23"/>
        <v>#REF!</v>
      </c>
      <c r="D66" s="369" t="e">
        <f t="shared" si="24"/>
        <v>#REF!</v>
      </c>
      <c r="E66" s="361">
        <f>SUMIFS('1. Receipts List'!$G$9:$G$69, '1. Receipts List'!$D$9:$D$69, B66, '1. Receipts List'!$C$9:$C$69, '2. Quaterly spending'!$B$57)</f>
        <v>0</v>
      </c>
      <c r="F66" s="364">
        <f>IFERROR(SUMIFS('1. Receipts List'!$H$9:$H$69, '1. Receipts List'!$D$9:$D$69, B66, '1. Receipts List'!$C$9:$C$69, $B$57), "")</f>
        <v>0</v>
      </c>
      <c r="G66" s="361" t="e">
        <f>C66-F66</f>
        <v>#REF!</v>
      </c>
      <c r="H66" s="359" t="e">
        <f t="shared" si="25"/>
        <v>#REF!</v>
      </c>
      <c r="I66" s="360" t="str">
        <f t="shared" si="22"/>
        <v>-</v>
      </c>
      <c r="J66" s="448"/>
      <c r="K66" s="448"/>
      <c r="L66" s="448"/>
      <c r="M66" s="448"/>
      <c r="N66" s="292"/>
      <c r="O66" s="292"/>
      <c r="P66" s="292"/>
      <c r="Q66" s="292"/>
    </row>
    <row r="67" spans="1:17" x14ac:dyDescent="0.35">
      <c r="A67" s="139"/>
      <c r="B67" s="7"/>
      <c r="C67" s="62"/>
      <c r="D67" s="62"/>
      <c r="E67" s="110"/>
      <c r="F67" s="63"/>
      <c r="G67" s="63"/>
      <c r="H67" s="63"/>
      <c r="I67" s="143"/>
      <c r="J67" s="7"/>
      <c r="K67" s="7"/>
      <c r="L67" s="7"/>
      <c r="M67" s="7"/>
      <c r="N67" s="292"/>
      <c r="O67" s="292"/>
      <c r="P67" s="292"/>
      <c r="Q67" s="292"/>
    </row>
    <row r="68" spans="1:17" x14ac:dyDescent="0.35">
      <c r="A68" s="96"/>
      <c r="B68" s="81" t="s">
        <v>216</v>
      </c>
      <c r="C68" s="312" t="e">
        <f t="shared" ref="C68:H68" si="26">SUM(C58:C66)</f>
        <v>#REF!</v>
      </c>
      <c r="D68" s="370" t="e">
        <f t="shared" si="26"/>
        <v>#REF!</v>
      </c>
      <c r="E68" s="308">
        <f t="shared" si="26"/>
        <v>0</v>
      </c>
      <c r="F68" s="310">
        <f t="shared" si="26"/>
        <v>0</v>
      </c>
      <c r="G68" s="311" t="e">
        <f t="shared" si="26"/>
        <v>#REF!</v>
      </c>
      <c r="H68" s="309" t="e">
        <f t="shared" si="26"/>
        <v>#REF!</v>
      </c>
      <c r="I68" s="144" t="e">
        <f>F68/C68</f>
        <v>#REF!</v>
      </c>
      <c r="J68" s="80"/>
      <c r="K68" s="80"/>
      <c r="L68" s="80"/>
      <c r="M68" s="82"/>
      <c r="N68" s="292"/>
      <c r="O68" s="292"/>
      <c r="P68" s="292"/>
      <c r="Q68" s="292"/>
    </row>
    <row r="69" spans="1:17" s="2" customFormat="1" ht="21" customHeight="1" x14ac:dyDescent="0.35">
      <c r="A69" s="346"/>
      <c r="B69" s="347" t="s">
        <v>200</v>
      </c>
      <c r="C69" s="348"/>
      <c r="D69" s="348"/>
      <c r="E69" s="349">
        <f>E68+E55</f>
        <v>0</v>
      </c>
      <c r="F69" s="350">
        <f t="shared" ref="F69" si="27">F68+F55</f>
        <v>0</v>
      </c>
      <c r="G69" s="349" t="e">
        <f t="shared" ref="G69" si="28">G68+G55</f>
        <v>#REF!</v>
      </c>
      <c r="H69" s="350" t="e">
        <f t="shared" ref="H69" si="29">H68+H55</f>
        <v>#REF!</v>
      </c>
      <c r="I69" s="351" t="e">
        <f>E69/$C$27</f>
        <v>#REF!</v>
      </c>
      <c r="J69" s="346"/>
      <c r="K69" s="346"/>
      <c r="L69" s="346"/>
      <c r="M69" s="346"/>
      <c r="N69" s="4"/>
      <c r="O69" s="4"/>
      <c r="P69" s="4"/>
      <c r="Q69" s="4"/>
    </row>
    <row r="70" spans="1:17" ht="41.15" customHeight="1" x14ac:dyDescent="0.35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</row>
    <row r="71" spans="1:17" x14ac:dyDescent="0.35">
      <c r="A71" s="450" t="s">
        <v>80</v>
      </c>
      <c r="B71" s="450"/>
      <c r="C71" s="451"/>
      <c r="D71" s="451"/>
      <c r="E71" s="452"/>
      <c r="F71" s="133"/>
      <c r="G71" s="453" t="s">
        <v>78</v>
      </c>
      <c r="H71" s="453"/>
      <c r="I71" s="453"/>
      <c r="J71" s="454"/>
      <c r="K71" s="454"/>
      <c r="L71" s="455"/>
      <c r="M71" s="292"/>
      <c r="N71" s="292"/>
      <c r="O71" s="292"/>
      <c r="P71" s="292"/>
      <c r="Q71" s="292"/>
    </row>
    <row r="72" spans="1:17" x14ac:dyDescent="0.35">
      <c r="A72" s="134"/>
      <c r="B72" s="134"/>
      <c r="C72" s="14"/>
      <c r="D72" s="14"/>
      <c r="E72" s="14"/>
      <c r="F72" s="133"/>
      <c r="G72" s="135"/>
      <c r="H72" s="135"/>
      <c r="I72" s="135"/>
      <c r="J72" s="8"/>
      <c r="K72" s="8"/>
      <c r="L72" s="8"/>
      <c r="M72" s="292"/>
      <c r="N72" s="292"/>
      <c r="O72" s="292"/>
      <c r="P72" s="292"/>
      <c r="Q72" s="292"/>
    </row>
    <row r="73" spans="1:17" x14ac:dyDescent="0.35">
      <c r="A73" s="450" t="s">
        <v>79</v>
      </c>
      <c r="B73" s="450"/>
      <c r="C73" s="456"/>
      <c r="D73" s="451"/>
      <c r="E73" s="452"/>
      <c r="F73" s="133"/>
      <c r="G73" s="135"/>
      <c r="H73" s="453" t="s">
        <v>79</v>
      </c>
      <c r="I73" s="453"/>
      <c r="J73" s="454"/>
      <c r="K73" s="454"/>
      <c r="L73" s="455"/>
      <c r="M73" s="292"/>
      <c r="N73" s="292"/>
      <c r="O73" s="292"/>
      <c r="P73" s="292"/>
      <c r="Q73" s="292"/>
    </row>
    <row r="74" spans="1:17" x14ac:dyDescent="0.35">
      <c r="A74" s="134"/>
      <c r="B74" s="134"/>
      <c r="C74" s="14"/>
      <c r="D74" s="14"/>
      <c r="E74" s="14"/>
      <c r="F74" s="133"/>
      <c r="G74" s="135"/>
      <c r="H74" s="135"/>
      <c r="I74" s="135"/>
      <c r="J74" s="8"/>
      <c r="K74" s="8"/>
      <c r="L74" s="8"/>
      <c r="M74" s="292"/>
      <c r="N74" s="292"/>
      <c r="O74" s="292"/>
      <c r="P74" s="292"/>
      <c r="Q74" s="292"/>
    </row>
    <row r="75" spans="1:17" x14ac:dyDescent="0.35">
      <c r="A75" s="450" t="s">
        <v>33</v>
      </c>
      <c r="B75" s="450"/>
      <c r="C75" s="451"/>
      <c r="D75" s="451"/>
      <c r="E75" s="451"/>
      <c r="F75" s="61"/>
      <c r="G75" s="453" t="s">
        <v>33</v>
      </c>
      <c r="H75" s="453"/>
      <c r="I75" s="453"/>
      <c r="J75" s="454"/>
      <c r="K75" s="454"/>
      <c r="L75" s="455"/>
      <c r="M75" s="292"/>
      <c r="N75" s="292"/>
      <c r="O75" s="292"/>
      <c r="P75" s="292"/>
      <c r="Q75" s="292"/>
    </row>
    <row r="76" spans="1:17" x14ac:dyDescent="0.35">
      <c r="A76" s="9"/>
      <c r="B76" s="9"/>
      <c r="C76" s="8"/>
      <c r="D76" s="8"/>
      <c r="E76" s="8"/>
      <c r="F76" s="17"/>
      <c r="G76" s="8"/>
      <c r="H76" s="8"/>
      <c r="I76" s="8"/>
      <c r="J76" s="8"/>
      <c r="K76" s="8"/>
      <c r="L76" s="8"/>
      <c r="M76" s="292"/>
      <c r="N76" s="292"/>
      <c r="O76" s="292"/>
      <c r="P76" s="292"/>
      <c r="Q76" s="292"/>
    </row>
    <row r="77" spans="1:17" x14ac:dyDescent="0.35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</row>
    <row r="78" spans="1:17" x14ac:dyDescent="0.35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</row>
    <row r="79" spans="1:17" x14ac:dyDescent="0.35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</row>
    <row r="80" spans="1:17" x14ac:dyDescent="0.35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</row>
    <row r="81" spans="1:17" x14ac:dyDescent="0.35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</row>
    <row r="82" spans="1:17" x14ac:dyDescent="0.35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</row>
    <row r="83" spans="1:17" x14ac:dyDescent="0.35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</row>
    <row r="84" spans="1:17" x14ac:dyDescent="0.35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</row>
    <row r="85" spans="1:17" x14ac:dyDescent="0.35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</row>
    <row r="86" spans="1:17" x14ac:dyDescent="0.35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</row>
    <row r="87" spans="1:17" x14ac:dyDescent="0.35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</row>
    <row r="88" spans="1:17" x14ac:dyDescent="0.35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</row>
    <row r="89" spans="1:17" x14ac:dyDescent="0.35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</row>
    <row r="90" spans="1:17" x14ac:dyDescent="0.35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</row>
    <row r="91" spans="1:17" x14ac:dyDescent="0.35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</row>
    <row r="92" spans="1:17" x14ac:dyDescent="0.35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</row>
    <row r="93" spans="1:17" x14ac:dyDescent="0.35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</row>
    <row r="94" spans="1:17" x14ac:dyDescent="0.35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</row>
    <row r="95" spans="1:17" x14ac:dyDescent="0.35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</row>
    <row r="96" spans="1:17" x14ac:dyDescent="0.35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</row>
    <row r="97" spans="1:17" x14ac:dyDescent="0.35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</row>
    <row r="98" spans="1:17" x14ac:dyDescent="0.35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</row>
    <row r="99" spans="1:17" x14ac:dyDescent="0.35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</row>
    <row r="100" spans="1:17" x14ac:dyDescent="0.35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</row>
    <row r="101" spans="1:17" x14ac:dyDescent="0.35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</row>
    <row r="102" spans="1:17" x14ac:dyDescent="0.35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</row>
    <row r="103" spans="1:17" x14ac:dyDescent="0.3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</row>
    <row r="104" spans="1:17" x14ac:dyDescent="0.35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</row>
    <row r="105" spans="1:17" x14ac:dyDescent="0.35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</row>
    <row r="106" spans="1:17" x14ac:dyDescent="0.35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</row>
    <row r="107" spans="1:17" x14ac:dyDescent="0.35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</row>
    <row r="108" spans="1:17" x14ac:dyDescent="0.35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</row>
    <row r="109" spans="1:17" x14ac:dyDescent="0.35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</row>
    <row r="110" spans="1:17" x14ac:dyDescent="0.35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</row>
    <row r="111" spans="1:17" x14ac:dyDescent="0.35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</row>
    <row r="112" spans="1:17" x14ac:dyDescent="0.35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</row>
    <row r="113" spans="1:17" x14ac:dyDescent="0.35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</row>
    <row r="114" spans="1:17" x14ac:dyDescent="0.35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</row>
    <row r="115" spans="1:17" x14ac:dyDescent="0.35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</row>
    <row r="116" spans="1:17" x14ac:dyDescent="0.35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</row>
    <row r="117" spans="1:17" x14ac:dyDescent="0.35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</row>
    <row r="118" spans="1:17" x14ac:dyDescent="0.35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</row>
    <row r="119" spans="1:17" x14ac:dyDescent="0.35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</row>
    <row r="120" spans="1:17" x14ac:dyDescent="0.35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</row>
    <row r="121" spans="1:17" x14ac:dyDescent="0.35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</row>
    <row r="122" spans="1:17" x14ac:dyDescent="0.35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</row>
    <row r="123" spans="1:17" x14ac:dyDescent="0.35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</row>
    <row r="124" spans="1:17" x14ac:dyDescent="0.35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</row>
    <row r="125" spans="1:17" x14ac:dyDescent="0.35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</row>
    <row r="126" spans="1:17" x14ac:dyDescent="0.35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</row>
    <row r="127" spans="1:17" x14ac:dyDescent="0.35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</row>
    <row r="128" spans="1:17" x14ac:dyDescent="0.35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</row>
    <row r="129" spans="1:17" x14ac:dyDescent="0.35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</row>
    <row r="130" spans="1:17" x14ac:dyDescent="0.35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</row>
    <row r="131" spans="1:17" x14ac:dyDescent="0.35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</row>
    <row r="132" spans="1:17" x14ac:dyDescent="0.35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</row>
    <row r="133" spans="1:17" x14ac:dyDescent="0.35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</row>
    <row r="134" spans="1:17" x14ac:dyDescent="0.35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</row>
    <row r="135" spans="1:17" x14ac:dyDescent="0.35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</row>
    <row r="136" spans="1:17" x14ac:dyDescent="0.35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</row>
    <row r="137" spans="1:17" x14ac:dyDescent="0.35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</row>
    <row r="138" spans="1:17" x14ac:dyDescent="0.35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</row>
    <row r="139" spans="1:17" x14ac:dyDescent="0.35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</row>
    <row r="140" spans="1:17" x14ac:dyDescent="0.35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</row>
    <row r="141" spans="1:17" x14ac:dyDescent="0.35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</row>
    <row r="142" spans="1:17" x14ac:dyDescent="0.35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</row>
    <row r="143" spans="1:17" x14ac:dyDescent="0.35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</row>
    <row r="144" spans="1:17" x14ac:dyDescent="0.35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</row>
    <row r="145" spans="1:17" x14ac:dyDescent="0.35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</row>
  </sheetData>
  <mergeCells count="67">
    <mergeCell ref="A2:M2"/>
    <mergeCell ref="K11:M11"/>
    <mergeCell ref="K13:M13"/>
    <mergeCell ref="J8:J9"/>
    <mergeCell ref="J10:J11"/>
    <mergeCell ref="J12:J13"/>
    <mergeCell ref="K12:M12"/>
    <mergeCell ref="C4:H4"/>
    <mergeCell ref="C6:H6"/>
    <mergeCell ref="K6:M6"/>
    <mergeCell ref="F8:G8"/>
    <mergeCell ref="K8:M8"/>
    <mergeCell ref="F10:G10"/>
    <mergeCell ref="K10:M10"/>
    <mergeCell ref="K9:M9"/>
    <mergeCell ref="C15:D15"/>
    <mergeCell ref="E15:F15"/>
    <mergeCell ref="J34:M34"/>
    <mergeCell ref="J44:M44"/>
    <mergeCell ref="J30:M30"/>
    <mergeCell ref="J31:M31"/>
    <mergeCell ref="G15:H15"/>
    <mergeCell ref="J20:M20"/>
    <mergeCell ref="J22:M22"/>
    <mergeCell ref="J23:M23"/>
    <mergeCell ref="J15:M15"/>
    <mergeCell ref="J17:M17"/>
    <mergeCell ref="J18:M18"/>
    <mergeCell ref="A73:B73"/>
    <mergeCell ref="C73:E73"/>
    <mergeCell ref="H73:I73"/>
    <mergeCell ref="J73:L73"/>
    <mergeCell ref="A75:B75"/>
    <mergeCell ref="C75:E75"/>
    <mergeCell ref="G75:I75"/>
    <mergeCell ref="J75:L75"/>
    <mergeCell ref="A71:B71"/>
    <mergeCell ref="C71:E71"/>
    <mergeCell ref="G71:I71"/>
    <mergeCell ref="J71:L71"/>
    <mergeCell ref="J19:M19"/>
    <mergeCell ref="J21:M21"/>
    <mergeCell ref="J24:M24"/>
    <mergeCell ref="J25:M25"/>
    <mergeCell ref="J33:M33"/>
    <mergeCell ref="J35:M35"/>
    <mergeCell ref="J36:M36"/>
    <mergeCell ref="J37:M37"/>
    <mergeCell ref="J38:M38"/>
    <mergeCell ref="J47:M47"/>
    <mergeCell ref="J49:M49"/>
    <mergeCell ref="J32:M32"/>
    <mergeCell ref="J48:M48"/>
    <mergeCell ref="J45:M45"/>
    <mergeCell ref="J46:M46"/>
    <mergeCell ref="J65:M65"/>
    <mergeCell ref="J66:M66"/>
    <mergeCell ref="J50:M50"/>
    <mergeCell ref="J60:M60"/>
    <mergeCell ref="J62:M62"/>
    <mergeCell ref="J58:M58"/>
    <mergeCell ref="J59:M59"/>
    <mergeCell ref="J51:M51"/>
    <mergeCell ref="J52:M52"/>
    <mergeCell ref="J61:M61"/>
    <mergeCell ref="J63:M63"/>
    <mergeCell ref="J64:M64"/>
  </mergeCells>
  <pageMargins left="0.7" right="0.7" top="0.75" bottom="0.75" header="0.3" footer="0.3"/>
  <pageSetup paperSize="9" scale="57" fitToHeight="0" orientation="landscape" r:id="rId1"/>
  <ignoredErrors>
    <ignoredError sqref="G30:G31 G38 G44 G58:G60 G63 G66 G62 I20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B23F79-EE05-FE45-A08E-B022602E981C}">
          <x14:formula1>
            <xm:f>'Variables &amp; Rates'!$C$4:$C$7</xm:f>
          </x14:formula1>
          <xm:sqref>B17:B25 B58:B66 B44:B52 B30:B38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4959A-C39A-42C7-9E53-5B92A246D337}">
  <dimension ref="A1:I29"/>
  <sheetViews>
    <sheetView workbookViewId="0">
      <selection activeCell="D2" sqref="D2"/>
    </sheetView>
  </sheetViews>
  <sheetFormatPr defaultRowHeight="15.5" x14ac:dyDescent="0.35"/>
  <cols>
    <col min="3" max="3" width="21.1640625" customWidth="1"/>
    <col min="4" max="4" width="36.83203125" customWidth="1"/>
    <col min="8" max="8" width="54.4140625" customWidth="1"/>
  </cols>
  <sheetData>
    <row r="1" spans="1:9" ht="16" thickBot="1" x14ac:dyDescent="0.4">
      <c r="A1" s="388"/>
      <c r="B1" s="389"/>
      <c r="C1" s="390" t="s">
        <v>233</v>
      </c>
      <c r="D1" s="391" t="s">
        <v>254</v>
      </c>
      <c r="E1" s="392"/>
      <c r="F1" s="392"/>
      <c r="G1" s="393" t="s">
        <v>234</v>
      </c>
      <c r="H1" s="392"/>
      <c r="I1" s="394"/>
    </row>
    <row r="2" spans="1:9" ht="16.5" thickTop="1" thickBot="1" x14ac:dyDescent="0.4">
      <c r="A2" s="388"/>
      <c r="B2" s="389"/>
      <c r="C2" s="395" t="s">
        <v>235</v>
      </c>
      <c r="D2" s="396"/>
      <c r="E2" s="392"/>
      <c r="F2" s="392"/>
      <c r="G2" s="392"/>
      <c r="H2" s="392"/>
      <c r="I2" s="394"/>
    </row>
    <row r="3" spans="1:9" ht="16" thickBot="1" x14ac:dyDescent="0.4">
      <c r="A3" s="388"/>
      <c r="B3" s="484"/>
      <c r="C3" s="485"/>
      <c r="D3" s="392"/>
      <c r="E3" s="392"/>
      <c r="F3" s="392"/>
      <c r="G3" s="392"/>
      <c r="H3" s="392"/>
      <c r="I3" s="394"/>
    </row>
    <row r="4" spans="1:9" ht="28.5" thickBot="1" x14ac:dyDescent="0.4">
      <c r="A4" s="388"/>
      <c r="B4" s="389"/>
      <c r="C4" s="397" t="s">
        <v>236</v>
      </c>
      <c r="D4" s="398" t="s">
        <v>237</v>
      </c>
      <c r="E4" s="399" t="s">
        <v>238</v>
      </c>
      <c r="F4" s="399" t="s">
        <v>239</v>
      </c>
      <c r="G4" s="399" t="s">
        <v>240</v>
      </c>
      <c r="H4" s="400" t="s">
        <v>241</v>
      </c>
      <c r="I4" s="394"/>
    </row>
    <row r="5" spans="1:9" ht="16" thickBot="1" x14ac:dyDescent="0.4">
      <c r="A5" s="388"/>
      <c r="B5" s="484"/>
      <c r="C5" s="485"/>
      <c r="D5" s="392"/>
      <c r="E5" s="392"/>
      <c r="F5" s="392"/>
      <c r="G5" s="392"/>
      <c r="H5" s="392"/>
      <c r="I5" s="394"/>
    </row>
    <row r="6" spans="1:9" ht="16" thickBot="1" x14ac:dyDescent="0.4">
      <c r="A6" s="388"/>
      <c r="B6" s="389"/>
      <c r="C6" s="401" t="s">
        <v>228</v>
      </c>
      <c r="D6" s="402"/>
      <c r="E6" s="402"/>
      <c r="F6" s="402"/>
      <c r="G6" s="402"/>
      <c r="H6" s="403"/>
      <c r="I6" s="394"/>
    </row>
    <row r="7" spans="1:9" ht="16" thickBot="1" x14ac:dyDescent="0.4">
      <c r="A7" s="388"/>
      <c r="B7" s="389"/>
      <c r="C7" s="408"/>
      <c r="D7" s="411"/>
      <c r="E7" s="547" t="s">
        <v>242</v>
      </c>
      <c r="F7" s="412"/>
      <c r="G7" s="406" t="s">
        <v>242</v>
      </c>
      <c r="H7" s="413"/>
      <c r="I7" s="394"/>
    </row>
    <row r="8" spans="1:9" ht="16" thickBot="1" x14ac:dyDescent="0.4">
      <c r="A8" s="388"/>
      <c r="B8" s="389"/>
      <c r="C8" s="414" t="s">
        <v>243</v>
      </c>
      <c r="D8" s="415"/>
      <c r="E8" s="415"/>
      <c r="F8" s="415"/>
      <c r="G8" s="416" t="s">
        <v>242</v>
      </c>
      <c r="H8" s="417"/>
      <c r="I8" s="394"/>
    </row>
    <row r="9" spans="1:9" x14ac:dyDescent="0.35">
      <c r="A9" s="388"/>
      <c r="B9" s="484"/>
      <c r="C9" s="485"/>
      <c r="D9" s="392"/>
      <c r="E9" s="392"/>
      <c r="F9" s="392"/>
      <c r="G9" s="392"/>
      <c r="H9" s="392"/>
      <c r="I9" s="394"/>
    </row>
    <row r="10" spans="1:9" ht="16" thickBot="1" x14ac:dyDescent="0.4">
      <c r="A10" s="388"/>
      <c r="B10" s="484"/>
      <c r="C10" s="485"/>
      <c r="D10" s="392"/>
      <c r="E10" s="392"/>
      <c r="F10" s="392"/>
      <c r="G10" s="392"/>
      <c r="H10" s="392"/>
      <c r="I10" s="394"/>
    </row>
    <row r="11" spans="1:9" ht="16" thickBot="1" x14ac:dyDescent="0.4">
      <c r="A11" s="388"/>
      <c r="B11" s="389"/>
      <c r="C11" s="401" t="s">
        <v>229</v>
      </c>
      <c r="D11" s="402"/>
      <c r="E11" s="402"/>
      <c r="F11" s="402"/>
      <c r="G11" s="402"/>
      <c r="H11" s="403"/>
      <c r="I11" s="394"/>
    </row>
    <row r="12" spans="1:9" x14ac:dyDescent="0.35">
      <c r="A12" s="388"/>
      <c r="B12" s="389"/>
      <c r="C12" s="404"/>
      <c r="D12" s="405"/>
      <c r="E12" s="418"/>
      <c r="F12" s="405"/>
      <c r="G12" s="419"/>
      <c r="H12" s="407"/>
      <c r="I12" s="394"/>
    </row>
    <row r="13" spans="1:9" ht="16" thickBot="1" x14ac:dyDescent="0.4">
      <c r="A13" s="388"/>
      <c r="B13" s="389"/>
      <c r="C13" s="408"/>
      <c r="D13" s="410"/>
      <c r="E13" s="418"/>
      <c r="F13" s="410"/>
      <c r="G13" s="419"/>
      <c r="H13" s="409"/>
      <c r="I13" s="394"/>
    </row>
    <row r="14" spans="1:9" ht="16" thickBot="1" x14ac:dyDescent="0.4">
      <c r="A14" s="388"/>
      <c r="B14" s="389"/>
      <c r="C14" s="414" t="s">
        <v>243</v>
      </c>
      <c r="D14" s="415"/>
      <c r="E14" s="415"/>
      <c r="F14" s="415"/>
      <c r="G14" s="416"/>
      <c r="H14" s="417"/>
      <c r="I14" s="394"/>
    </row>
    <row r="15" spans="1:9" ht="16" thickBot="1" x14ac:dyDescent="0.4">
      <c r="A15" s="388"/>
      <c r="B15" s="484"/>
      <c r="C15" s="485"/>
      <c r="D15" s="392"/>
      <c r="E15" s="392"/>
      <c r="F15" s="392"/>
      <c r="G15" s="392"/>
      <c r="H15" s="392"/>
      <c r="I15" s="394"/>
    </row>
    <row r="16" spans="1:9" ht="16" thickBot="1" x14ac:dyDescent="0.4">
      <c r="A16" s="388"/>
      <c r="B16" s="389"/>
      <c r="C16" s="401" t="s">
        <v>231</v>
      </c>
      <c r="D16" s="421"/>
      <c r="E16" s="421"/>
      <c r="F16" s="421"/>
      <c r="G16" s="421"/>
      <c r="H16" s="422"/>
      <c r="I16" s="394"/>
    </row>
    <row r="17" spans="1:9" ht="16" thickBot="1" x14ac:dyDescent="0.4">
      <c r="A17" s="388"/>
      <c r="B17" s="389"/>
      <c r="C17" s="423"/>
      <c r="D17" s="424"/>
      <c r="E17" s="406" t="s">
        <v>242</v>
      </c>
      <c r="F17" s="419"/>
      <c r="G17" s="406" t="s">
        <v>242</v>
      </c>
      <c r="H17" s="425"/>
      <c r="I17" s="394"/>
    </row>
    <row r="18" spans="1:9" x14ac:dyDescent="0.35">
      <c r="A18" s="388"/>
      <c r="B18" s="389"/>
      <c r="C18" s="423"/>
      <c r="D18" s="424"/>
      <c r="E18" s="406" t="s">
        <v>242</v>
      </c>
      <c r="F18" s="419"/>
      <c r="G18" s="406" t="s">
        <v>242</v>
      </c>
      <c r="H18" s="425"/>
      <c r="I18" s="394"/>
    </row>
    <row r="19" spans="1:9" ht="16" thickBot="1" x14ac:dyDescent="0.4">
      <c r="A19" s="388"/>
      <c r="B19" s="389"/>
      <c r="C19" s="423"/>
      <c r="D19" s="426"/>
      <c r="E19" s="427" t="s">
        <v>242</v>
      </c>
      <c r="F19" s="427"/>
      <c r="G19" s="427" t="s">
        <v>242</v>
      </c>
      <c r="H19" s="428"/>
      <c r="I19" s="394"/>
    </row>
    <row r="20" spans="1:9" ht="16" thickBot="1" x14ac:dyDescent="0.4">
      <c r="A20" s="388"/>
      <c r="B20" s="389"/>
      <c r="C20" s="414" t="s">
        <v>244</v>
      </c>
      <c r="D20" s="429"/>
      <c r="E20" s="429"/>
      <c r="F20" s="429"/>
      <c r="G20" s="416" t="s">
        <v>242</v>
      </c>
      <c r="H20" s="430"/>
      <c r="I20" s="394"/>
    </row>
    <row r="21" spans="1:9" ht="16" thickBot="1" x14ac:dyDescent="0.4">
      <c r="A21" s="388"/>
      <c r="B21" s="484"/>
      <c r="C21" s="485"/>
      <c r="D21" s="392"/>
      <c r="E21" s="392"/>
      <c r="F21" s="392"/>
      <c r="G21" s="392"/>
      <c r="H21" s="392"/>
      <c r="I21" s="394"/>
    </row>
    <row r="22" spans="1:9" ht="16" thickBot="1" x14ac:dyDescent="0.4">
      <c r="A22" s="388"/>
      <c r="B22" s="389"/>
      <c r="C22" s="401" t="s">
        <v>232</v>
      </c>
      <c r="D22" s="402"/>
      <c r="E22" s="402"/>
      <c r="F22" s="402"/>
      <c r="G22" s="402"/>
      <c r="H22" s="422"/>
      <c r="I22" s="394"/>
    </row>
    <row r="23" spans="1:9" ht="16" thickBot="1" x14ac:dyDescent="0.4">
      <c r="A23" s="388"/>
      <c r="B23" s="389"/>
      <c r="C23" s="408"/>
      <c r="D23" s="420"/>
      <c r="E23" s="419" t="s">
        <v>242</v>
      </c>
      <c r="F23" s="420"/>
      <c r="G23" s="419" t="s">
        <v>242</v>
      </c>
      <c r="H23" s="419"/>
      <c r="I23" s="394"/>
    </row>
    <row r="24" spans="1:9" ht="16" thickBot="1" x14ac:dyDescent="0.4">
      <c r="A24" s="388"/>
      <c r="B24" s="389"/>
      <c r="C24" s="414" t="s">
        <v>244</v>
      </c>
      <c r="D24" s="415"/>
      <c r="E24" s="415"/>
      <c r="F24" s="415"/>
      <c r="G24" s="416" t="s">
        <v>242</v>
      </c>
      <c r="H24" s="430"/>
      <c r="I24" s="394"/>
    </row>
    <row r="25" spans="1:9" ht="16" thickBot="1" x14ac:dyDescent="0.4">
      <c r="A25" s="388"/>
      <c r="B25" s="479"/>
      <c r="C25" s="480"/>
      <c r="D25" s="431"/>
      <c r="E25" s="431"/>
      <c r="F25" s="431"/>
      <c r="G25" s="431"/>
      <c r="H25" s="431"/>
      <c r="I25" s="432"/>
    </row>
    <row r="26" spans="1:9" ht="16" thickBot="1" x14ac:dyDescent="0.4">
      <c r="A26" s="388"/>
      <c r="B26" s="481"/>
      <c r="C26" s="481"/>
      <c r="D26" s="388"/>
      <c r="E26" s="388"/>
      <c r="F26" s="388"/>
      <c r="G26" s="388"/>
      <c r="H26" s="388"/>
      <c r="I26" s="388"/>
    </row>
    <row r="27" spans="1:9" ht="16" thickBot="1" x14ac:dyDescent="0.4">
      <c r="A27" s="388"/>
      <c r="B27" s="482"/>
      <c r="C27" s="483"/>
      <c r="D27" s="433"/>
      <c r="E27" s="433"/>
      <c r="F27" s="433"/>
      <c r="G27" s="433"/>
      <c r="H27" s="433"/>
      <c r="I27" s="434"/>
    </row>
    <row r="28" spans="1:9" ht="16" thickBot="1" x14ac:dyDescent="0.4">
      <c r="A28" s="388"/>
      <c r="B28" s="389"/>
      <c r="C28" s="435" t="s">
        <v>122</v>
      </c>
      <c r="D28" s="392"/>
      <c r="E28" s="392"/>
      <c r="F28" s="392"/>
      <c r="G28" s="416" t="s">
        <v>242</v>
      </c>
      <c r="H28" s="392"/>
      <c r="I28" s="394"/>
    </row>
    <row r="29" spans="1:9" ht="16" thickBot="1" x14ac:dyDescent="0.4">
      <c r="A29" s="388"/>
      <c r="B29" s="479"/>
      <c r="C29" s="480"/>
      <c r="D29" s="431"/>
      <c r="E29" s="431"/>
      <c r="F29" s="431"/>
      <c r="G29" s="431"/>
      <c r="H29" s="431"/>
      <c r="I29" s="432"/>
    </row>
  </sheetData>
  <mergeCells count="10">
    <mergeCell ref="B25:C25"/>
    <mergeCell ref="B26:C26"/>
    <mergeCell ref="B27:C27"/>
    <mergeCell ref="B29:C29"/>
    <mergeCell ref="B3:C3"/>
    <mergeCell ref="B5:C5"/>
    <mergeCell ref="B9:C9"/>
    <mergeCell ref="B10:C10"/>
    <mergeCell ref="B15:C15"/>
    <mergeCell ref="B21:C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7"/>
  <sheetViews>
    <sheetView workbookViewId="0">
      <selection activeCell="N14" sqref="N14"/>
    </sheetView>
  </sheetViews>
  <sheetFormatPr defaultColWidth="10.9140625" defaultRowHeight="13" x14ac:dyDescent="0.35"/>
  <cols>
    <col min="1" max="1" width="1.5" style="22" customWidth="1"/>
    <col min="2" max="2" width="0.9140625" style="22" customWidth="1"/>
    <col min="3" max="3" width="30.08203125" style="23" bestFit="1" customWidth="1"/>
    <col min="4" max="4" width="0.9140625" style="22" customWidth="1"/>
    <col min="5" max="5" width="9.58203125" style="23" bestFit="1" customWidth="1"/>
    <col min="6" max="6" width="0.9140625" style="22" customWidth="1"/>
    <col min="7" max="7" width="24.08203125" style="23" bestFit="1" customWidth="1"/>
    <col min="8" max="8" width="0.9140625" style="22" customWidth="1"/>
    <col min="9" max="9" width="10.9140625" style="22"/>
    <col min="10" max="10" width="0.9140625" style="22" customWidth="1"/>
    <col min="11" max="11" width="40.58203125" style="23" bestFit="1" customWidth="1"/>
    <col min="12" max="12" width="0.9140625" style="22" customWidth="1"/>
    <col min="13" max="13" width="9" style="22" customWidth="1"/>
    <col min="14" max="14" width="1.58203125" style="23" customWidth="1"/>
    <col min="15" max="17" width="10.9140625" style="22"/>
    <col min="18" max="18" width="2.08203125" style="22" bestFit="1" customWidth="1"/>
    <col min="19" max="19" width="8.08203125" style="22" bestFit="1" customWidth="1"/>
    <col min="20" max="20" width="0.9140625" style="22" customWidth="1"/>
    <col min="21" max="21" width="10.9140625" style="22"/>
    <col min="22" max="22" width="3.08203125" style="22" bestFit="1" customWidth="1"/>
    <col min="23" max="23" width="7.4140625" style="22" bestFit="1" customWidth="1"/>
    <col min="24" max="24" width="2.08203125" style="22" bestFit="1" customWidth="1"/>
    <col min="25" max="25" width="8.08203125" style="22" bestFit="1" customWidth="1"/>
    <col min="26" max="26" width="0.9140625" style="22" customWidth="1"/>
    <col min="27" max="27" width="10.9140625" style="22"/>
    <col min="28" max="28" width="3.08203125" style="22" bestFit="1" customWidth="1"/>
    <col min="29" max="29" width="7.4140625" style="22" bestFit="1" customWidth="1"/>
    <col min="30" max="30" width="2.08203125" style="22" bestFit="1" customWidth="1"/>
    <col min="31" max="31" width="8.08203125" style="22" bestFit="1" customWidth="1"/>
    <col min="32" max="16384" width="10.9140625" style="22"/>
  </cols>
  <sheetData>
    <row r="1" spans="1:31" ht="23.5" x14ac:dyDescent="0.35">
      <c r="A1" s="50"/>
      <c r="B1" s="486" t="s">
        <v>227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7"/>
      <c r="N1" s="323"/>
      <c r="O1" s="486" t="s">
        <v>211</v>
      </c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</row>
    <row r="2" spans="1:31" ht="5.15" customHeight="1" x14ac:dyDescent="0.35">
      <c r="A2" s="51"/>
      <c r="B2" s="25"/>
      <c r="C2" s="40"/>
      <c r="D2" s="25"/>
      <c r="E2" s="40"/>
      <c r="F2" s="25"/>
      <c r="G2" s="40"/>
      <c r="H2" s="25"/>
      <c r="I2" s="25"/>
      <c r="J2" s="25"/>
      <c r="K2" s="40"/>
      <c r="L2" s="25"/>
      <c r="M2" s="25"/>
      <c r="N2" s="323"/>
      <c r="O2" s="324"/>
      <c r="P2" s="30"/>
      <c r="Q2" s="325"/>
      <c r="R2" s="325"/>
      <c r="S2" s="326"/>
      <c r="T2" s="30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1:31" ht="15.5" x14ac:dyDescent="0.35">
      <c r="A3" s="51"/>
      <c r="B3" s="39"/>
      <c r="C3" s="43" t="s">
        <v>31</v>
      </c>
      <c r="D3" s="26"/>
      <c r="E3" s="26" t="s">
        <v>34</v>
      </c>
      <c r="F3" s="41"/>
      <c r="G3" s="43" t="s">
        <v>32</v>
      </c>
      <c r="H3" s="26"/>
      <c r="I3" s="26" t="s">
        <v>8</v>
      </c>
      <c r="J3" s="41"/>
      <c r="K3" s="42" t="s">
        <v>32</v>
      </c>
      <c r="L3" s="26"/>
      <c r="M3" s="26"/>
      <c r="N3" s="323"/>
      <c r="O3" s="327"/>
      <c r="P3" s="328" t="s">
        <v>198</v>
      </c>
      <c r="Q3" s="329"/>
      <c r="R3" s="329" t="s">
        <v>205</v>
      </c>
      <c r="S3" s="328"/>
      <c r="T3" s="41"/>
      <c r="U3" s="327"/>
      <c r="V3" s="328" t="s">
        <v>198</v>
      </c>
      <c r="W3" s="329"/>
      <c r="X3" s="329" t="s">
        <v>205</v>
      </c>
      <c r="Y3" s="328"/>
      <c r="Z3" s="41"/>
      <c r="AA3" s="327" t="s">
        <v>210</v>
      </c>
      <c r="AB3" s="328" t="s">
        <v>198</v>
      </c>
      <c r="AC3" s="329">
        <v>44440</v>
      </c>
      <c r="AD3" s="329" t="s">
        <v>205</v>
      </c>
      <c r="AE3" s="328">
        <v>0.72662000000000004</v>
      </c>
    </row>
    <row r="4" spans="1:31" ht="15.5" x14ac:dyDescent="0.35">
      <c r="A4" s="51"/>
      <c r="B4" s="39"/>
      <c r="C4" s="40" t="s">
        <v>228</v>
      </c>
      <c r="D4" s="24"/>
      <c r="E4" s="44"/>
      <c r="F4" s="39"/>
      <c r="G4" s="40" t="s">
        <v>9</v>
      </c>
      <c r="H4" s="24"/>
      <c r="I4" s="25"/>
      <c r="J4" s="39"/>
      <c r="K4" s="284"/>
      <c r="L4" s="24"/>
      <c r="M4" s="287"/>
      <c r="N4" s="323"/>
      <c r="O4" s="330"/>
      <c r="P4" s="328" t="s">
        <v>198</v>
      </c>
      <c r="Q4" s="329"/>
      <c r="R4" s="329" t="s">
        <v>205</v>
      </c>
      <c r="S4" s="328"/>
      <c r="T4" s="39"/>
      <c r="U4" s="330"/>
      <c r="V4" s="328" t="s">
        <v>198</v>
      </c>
      <c r="W4" s="329"/>
      <c r="X4" s="329" t="s">
        <v>205</v>
      </c>
      <c r="Y4" s="328"/>
      <c r="Z4" s="41"/>
      <c r="AA4" s="330" t="s">
        <v>210</v>
      </c>
      <c r="AB4" s="328" t="s">
        <v>198</v>
      </c>
      <c r="AC4" s="329">
        <v>44470</v>
      </c>
      <c r="AD4" s="329" t="s">
        <v>205</v>
      </c>
      <c r="AE4" s="328">
        <v>0.74175000000000002</v>
      </c>
    </row>
    <row r="5" spans="1:31" ht="15.5" x14ac:dyDescent="0.35">
      <c r="A5" s="51"/>
      <c r="B5" s="39"/>
      <c r="C5" s="40" t="s">
        <v>229</v>
      </c>
      <c r="D5" s="24"/>
      <c r="E5" s="44"/>
      <c r="F5" s="39"/>
      <c r="G5" s="40" t="s">
        <v>10</v>
      </c>
      <c r="H5" s="24"/>
      <c r="I5" s="25"/>
      <c r="J5" s="39"/>
      <c r="K5" s="284"/>
      <c r="L5" s="24"/>
      <c r="M5" s="287"/>
      <c r="N5" s="323"/>
      <c r="O5" s="330"/>
      <c r="P5" s="328" t="s">
        <v>198</v>
      </c>
      <c r="Q5" s="329"/>
      <c r="R5" s="329"/>
      <c r="S5" s="328"/>
      <c r="T5" s="39"/>
      <c r="U5" s="330"/>
      <c r="V5" s="328" t="s">
        <v>198</v>
      </c>
      <c r="W5" s="329"/>
      <c r="X5" s="329" t="s">
        <v>205</v>
      </c>
      <c r="Y5" s="328"/>
      <c r="Z5" s="41"/>
      <c r="AA5" s="330" t="s">
        <v>210</v>
      </c>
      <c r="AB5" s="328" t="s">
        <v>198</v>
      </c>
      <c r="AC5" s="329"/>
      <c r="AD5" s="329" t="s">
        <v>205</v>
      </c>
      <c r="AE5" s="328"/>
    </row>
    <row r="6" spans="1:31" ht="15.5" x14ac:dyDescent="0.35">
      <c r="A6" s="51"/>
      <c r="B6" s="39"/>
      <c r="C6" s="40" t="s">
        <v>231</v>
      </c>
      <c r="D6" s="24"/>
      <c r="E6" s="44"/>
      <c r="F6" s="39"/>
      <c r="G6" s="40" t="s">
        <v>11</v>
      </c>
      <c r="H6" s="24"/>
      <c r="I6" s="25"/>
      <c r="J6" s="39"/>
      <c r="K6" s="284"/>
      <c r="L6" s="24"/>
      <c r="M6" s="287"/>
      <c r="N6" s="323"/>
      <c r="O6" s="330"/>
      <c r="P6" s="328" t="s">
        <v>198</v>
      </c>
      <c r="Q6" s="329"/>
      <c r="R6" s="329"/>
      <c r="S6" s="328"/>
      <c r="T6" s="39"/>
      <c r="U6" s="330"/>
      <c r="V6" s="328" t="s">
        <v>198</v>
      </c>
      <c r="W6" s="329"/>
      <c r="X6" s="329" t="s">
        <v>205</v>
      </c>
      <c r="Y6" s="328"/>
      <c r="Z6" s="41"/>
      <c r="AA6" s="330" t="s">
        <v>210</v>
      </c>
      <c r="AB6" s="328" t="s">
        <v>198</v>
      </c>
      <c r="AC6" s="329"/>
      <c r="AD6" s="329" t="s">
        <v>205</v>
      </c>
      <c r="AE6" s="328"/>
    </row>
    <row r="7" spans="1:31" ht="15.5" x14ac:dyDescent="0.35">
      <c r="A7" s="51"/>
      <c r="B7" s="39"/>
      <c r="C7" s="40" t="s">
        <v>232</v>
      </c>
      <c r="D7" s="24"/>
      <c r="E7" s="44"/>
      <c r="F7" s="39"/>
      <c r="G7" s="40" t="s">
        <v>0</v>
      </c>
      <c r="H7" s="24"/>
      <c r="I7" s="25"/>
      <c r="J7" s="39"/>
      <c r="K7" s="284"/>
      <c r="L7" s="24"/>
      <c r="M7" s="287"/>
      <c r="N7" s="323"/>
      <c r="O7" s="330"/>
      <c r="P7" s="328" t="s">
        <v>198</v>
      </c>
      <c r="Q7" s="329"/>
      <c r="R7" s="329"/>
      <c r="S7" s="328"/>
      <c r="T7" s="39"/>
      <c r="U7" s="330"/>
      <c r="V7" s="328" t="s">
        <v>198</v>
      </c>
      <c r="W7" s="329"/>
      <c r="X7" s="329" t="s">
        <v>205</v>
      </c>
      <c r="Y7" s="328"/>
      <c r="Z7" s="41"/>
      <c r="AA7" s="330" t="s">
        <v>210</v>
      </c>
      <c r="AB7" s="328" t="s">
        <v>198</v>
      </c>
      <c r="AC7" s="329"/>
      <c r="AD7" s="329" t="s">
        <v>205</v>
      </c>
      <c r="AE7" s="328"/>
    </row>
    <row r="8" spans="1:31" ht="15.5" x14ac:dyDescent="0.35">
      <c r="A8" s="51"/>
      <c r="B8" s="39"/>
      <c r="C8" s="43" t="s">
        <v>55</v>
      </c>
      <c r="D8" s="24"/>
      <c r="E8" s="44"/>
      <c r="F8" s="39"/>
      <c r="G8" s="40" t="s">
        <v>12</v>
      </c>
      <c r="H8" s="24"/>
      <c r="I8" s="25"/>
      <c r="J8" s="39"/>
      <c r="K8" s="285"/>
      <c r="L8" s="24"/>
      <c r="M8" s="288"/>
      <c r="N8" s="323"/>
      <c r="O8" s="330"/>
      <c r="P8" s="328" t="s">
        <v>198</v>
      </c>
      <c r="Q8" s="329"/>
      <c r="R8" s="329"/>
      <c r="S8" s="328"/>
      <c r="T8" s="39"/>
      <c r="U8" s="330"/>
      <c r="V8" s="328" t="s">
        <v>198</v>
      </c>
      <c r="W8" s="329"/>
      <c r="X8" s="329" t="s">
        <v>205</v>
      </c>
      <c r="Y8" s="328"/>
      <c r="Z8" s="41"/>
      <c r="AA8" s="330" t="s">
        <v>210</v>
      </c>
      <c r="AB8" s="328" t="s">
        <v>198</v>
      </c>
      <c r="AC8" s="329"/>
      <c r="AD8" s="329" t="s">
        <v>205</v>
      </c>
      <c r="AE8" s="328"/>
    </row>
    <row r="9" spans="1:31" ht="15.5" x14ac:dyDescent="0.35">
      <c r="A9" s="51"/>
      <c r="B9" s="39"/>
      <c r="C9" s="40" t="s">
        <v>56</v>
      </c>
      <c r="D9" s="24"/>
      <c r="E9" s="44"/>
      <c r="F9" s="39"/>
      <c r="G9" s="40" t="s">
        <v>13</v>
      </c>
      <c r="H9" s="24"/>
      <c r="I9" s="25"/>
      <c r="J9" s="39"/>
      <c r="K9" s="285"/>
      <c r="L9" s="24"/>
      <c r="M9" s="288"/>
      <c r="N9" s="323"/>
      <c r="O9" s="330"/>
      <c r="P9" s="328" t="s">
        <v>198</v>
      </c>
      <c r="Q9" s="329"/>
      <c r="R9" s="329"/>
      <c r="S9" s="328"/>
      <c r="T9" s="39"/>
      <c r="U9" s="330"/>
      <c r="V9" s="328" t="s">
        <v>198</v>
      </c>
      <c r="W9" s="329"/>
      <c r="X9" s="329" t="s">
        <v>205</v>
      </c>
      <c r="Y9"/>
      <c r="Z9" s="41"/>
      <c r="AA9" s="330" t="s">
        <v>210</v>
      </c>
      <c r="AB9" s="328" t="s">
        <v>198</v>
      </c>
      <c r="AC9" s="329"/>
      <c r="AD9" s="329" t="s">
        <v>205</v>
      </c>
      <c r="AE9"/>
    </row>
    <row r="10" spans="1:31" ht="15.5" x14ac:dyDescent="0.35">
      <c r="A10" s="51"/>
      <c r="B10" s="39"/>
      <c r="C10" s="40" t="s">
        <v>53</v>
      </c>
      <c r="D10" s="24"/>
      <c r="E10" s="44"/>
      <c r="F10" s="39"/>
      <c r="G10" s="40" t="s">
        <v>14</v>
      </c>
      <c r="H10" s="24"/>
      <c r="I10" s="25"/>
      <c r="J10" s="39"/>
      <c r="K10" s="285"/>
      <c r="L10" s="24"/>
      <c r="M10" s="288"/>
      <c r="N10" s="323"/>
      <c r="O10" s="330"/>
      <c r="P10" s="328" t="s">
        <v>198</v>
      </c>
      <c r="Q10" s="329"/>
      <c r="R10" s="329"/>
      <c r="S10" s="328"/>
      <c r="T10" s="39"/>
      <c r="U10" s="330"/>
      <c r="V10" s="328" t="s">
        <v>198</v>
      </c>
      <c r="W10" s="329"/>
      <c r="X10" s="329" t="s">
        <v>205</v>
      </c>
      <c r="Y10"/>
      <c r="Z10" s="41"/>
      <c r="AA10" s="330" t="s">
        <v>210</v>
      </c>
      <c r="AB10" s="328" t="s">
        <v>198</v>
      </c>
      <c r="AC10" s="329"/>
      <c r="AD10" s="329" t="s">
        <v>205</v>
      </c>
      <c r="AE10"/>
    </row>
    <row r="11" spans="1:31" ht="15.5" x14ac:dyDescent="0.35">
      <c r="A11" s="51"/>
      <c r="B11" s="39"/>
      <c r="C11" s="40" t="s">
        <v>54</v>
      </c>
      <c r="D11" s="24"/>
      <c r="E11" s="44"/>
      <c r="F11" s="39"/>
      <c r="G11" s="40" t="s">
        <v>15</v>
      </c>
      <c r="H11" s="24"/>
      <c r="I11" s="25"/>
      <c r="J11" s="39"/>
      <c r="K11" s="285"/>
      <c r="L11" s="24"/>
      <c r="M11" s="288"/>
      <c r="N11" s="323"/>
      <c r="O11" s="330"/>
      <c r="P11" s="328" t="s">
        <v>198</v>
      </c>
      <c r="Q11" s="329"/>
      <c r="R11" s="329"/>
      <c r="S11" s="328"/>
      <c r="T11" s="39"/>
      <c r="U11" s="330"/>
      <c r="V11" s="328" t="s">
        <v>198</v>
      </c>
      <c r="W11" s="329"/>
      <c r="X11" s="329" t="s">
        <v>205</v>
      </c>
      <c r="Y11"/>
      <c r="Z11" s="41"/>
      <c r="AA11" s="330" t="s">
        <v>210</v>
      </c>
      <c r="AB11" s="328" t="s">
        <v>198</v>
      </c>
      <c r="AC11" s="329"/>
      <c r="AD11" s="329" t="s">
        <v>205</v>
      </c>
      <c r="AE11"/>
    </row>
    <row r="12" spans="1:31" ht="15.5" x14ac:dyDescent="0.35">
      <c r="A12" s="51"/>
      <c r="B12" s="39"/>
      <c r="C12" s="40"/>
      <c r="D12" s="24"/>
      <c r="E12" s="44"/>
      <c r="F12" s="39"/>
      <c r="G12" s="40" t="s">
        <v>16</v>
      </c>
      <c r="H12" s="24"/>
      <c r="I12" s="25"/>
      <c r="J12" s="39"/>
      <c r="K12" s="285"/>
      <c r="L12" s="24"/>
      <c r="M12" s="288"/>
      <c r="N12" s="323"/>
      <c r="O12" s="330"/>
      <c r="P12" s="328" t="s">
        <v>198</v>
      </c>
      <c r="Q12" s="329"/>
      <c r="R12" s="329"/>
      <c r="S12" s="333"/>
      <c r="T12" s="41"/>
      <c r="U12" s="330"/>
      <c r="V12" s="328" t="s">
        <v>198</v>
      </c>
      <c r="W12" s="329"/>
      <c r="X12" s="329" t="s">
        <v>205</v>
      </c>
      <c r="Y12" s="333"/>
      <c r="Z12" s="41"/>
      <c r="AA12" s="330" t="s">
        <v>210</v>
      </c>
      <c r="AB12" s="328" t="s">
        <v>198</v>
      </c>
      <c r="AC12" s="329"/>
      <c r="AD12" s="329" t="s">
        <v>205</v>
      </c>
      <c r="AE12" s="333"/>
    </row>
    <row r="13" spans="1:31" ht="15.5" x14ac:dyDescent="0.35">
      <c r="A13" s="51"/>
      <c r="B13" s="39"/>
      <c r="C13" s="43" t="s">
        <v>250</v>
      </c>
      <c r="D13" s="25"/>
      <c r="E13" s="40"/>
      <c r="F13" s="39"/>
      <c r="G13" s="40" t="s">
        <v>17</v>
      </c>
      <c r="H13" s="24"/>
      <c r="I13" s="25"/>
      <c r="J13" s="39"/>
      <c r="K13" s="285"/>
      <c r="L13" s="24"/>
      <c r="M13" s="288"/>
      <c r="N13" s="323"/>
      <c r="O13" s="330"/>
      <c r="P13" s="328" t="s">
        <v>198</v>
      </c>
      <c r="Q13" s="329"/>
      <c r="R13" s="329"/>
      <c r="S13" s="333"/>
      <c r="T13" s="39"/>
      <c r="U13" s="330"/>
      <c r="V13" s="328" t="s">
        <v>198</v>
      </c>
      <c r="W13" s="329"/>
      <c r="X13" s="329" t="s">
        <v>205</v>
      </c>
      <c r="Y13" s="333"/>
      <c r="Z13" s="41"/>
      <c r="AA13" s="330" t="s">
        <v>210</v>
      </c>
      <c r="AB13" s="328" t="s">
        <v>198</v>
      </c>
      <c r="AC13" s="329"/>
      <c r="AD13" s="329" t="s">
        <v>205</v>
      </c>
      <c r="AE13" s="333"/>
    </row>
    <row r="14" spans="1:31" ht="15.5" x14ac:dyDescent="0.35">
      <c r="A14" s="51"/>
      <c r="B14" s="39"/>
      <c r="C14" s="40" t="s">
        <v>251</v>
      </c>
      <c r="D14" s="25"/>
      <c r="E14" s="40"/>
      <c r="F14" s="39"/>
      <c r="G14" s="40" t="s">
        <v>18</v>
      </c>
      <c r="H14" s="24"/>
      <c r="I14" s="25"/>
      <c r="J14" s="39"/>
      <c r="K14" s="285"/>
      <c r="L14" s="24"/>
      <c r="M14" s="288"/>
      <c r="N14" s="323"/>
      <c r="O14" s="330"/>
      <c r="P14" s="328" t="s">
        <v>198</v>
      </c>
      <c r="Q14" s="329"/>
      <c r="R14" s="329"/>
      <c r="S14" s="333"/>
      <c r="T14" s="39"/>
      <c r="U14" s="330"/>
      <c r="V14" s="328" t="s">
        <v>198</v>
      </c>
      <c r="W14" s="329"/>
      <c r="X14" s="329" t="s">
        <v>205</v>
      </c>
      <c r="Y14" s="333"/>
      <c r="Z14" s="41"/>
      <c r="AA14" s="330" t="s">
        <v>210</v>
      </c>
      <c r="AB14" s="328" t="s">
        <v>198</v>
      </c>
      <c r="AC14" s="329"/>
      <c r="AD14" s="329" t="s">
        <v>205</v>
      </c>
      <c r="AE14" s="333"/>
    </row>
    <row r="15" spans="1:31" ht="15.5" x14ac:dyDescent="0.35">
      <c r="A15" s="51"/>
      <c r="B15" s="39"/>
      <c r="C15" s="40" t="s">
        <v>252</v>
      </c>
      <c r="D15" s="25"/>
      <c r="E15" s="40"/>
      <c r="F15" s="39"/>
      <c r="G15" s="40" t="s">
        <v>30</v>
      </c>
      <c r="H15" s="24"/>
      <c r="I15" s="25"/>
      <c r="J15" s="39"/>
      <c r="K15" s="285"/>
      <c r="L15" s="24"/>
      <c r="M15" s="288"/>
      <c r="N15" s="323"/>
      <c r="O15" s="281"/>
      <c r="P15" s="288"/>
      <c r="Q15" s="306"/>
      <c r="R15" s="306"/>
      <c r="S15" s="288"/>
      <c r="T15" s="31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ht="15.5" x14ac:dyDescent="0.35">
      <c r="A16" s="51"/>
      <c r="B16" s="39"/>
      <c r="C16" s="40" t="s">
        <v>253</v>
      </c>
      <c r="D16" s="25"/>
      <c r="E16" s="40"/>
      <c r="F16" s="39"/>
      <c r="G16" s="40" t="s">
        <v>25</v>
      </c>
      <c r="H16" s="24"/>
      <c r="I16" s="25"/>
      <c r="J16" s="39"/>
      <c r="K16" s="285"/>
      <c r="L16" s="24"/>
      <c r="M16" s="288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</row>
    <row r="17" spans="1:31" ht="15.5" x14ac:dyDescent="0.35">
      <c r="A17" s="51"/>
      <c r="B17" s="39"/>
      <c r="C17" s="436">
        <v>44621</v>
      </c>
      <c r="D17" s="25"/>
      <c r="E17" s="40"/>
      <c r="F17" s="39"/>
      <c r="G17" s="40" t="s">
        <v>26</v>
      </c>
      <c r="H17" s="24"/>
      <c r="I17" s="25"/>
      <c r="J17" s="39"/>
      <c r="K17" s="285"/>
      <c r="L17" s="24"/>
      <c r="M17" s="288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</row>
    <row r="18" spans="1:31" ht="15.5" x14ac:dyDescent="0.35">
      <c r="A18" s="51"/>
      <c r="B18" s="39"/>
      <c r="C18" s="40"/>
      <c r="D18" s="25"/>
      <c r="E18" s="40"/>
      <c r="F18" s="39"/>
      <c r="G18" s="40" t="s">
        <v>27</v>
      </c>
      <c r="H18" s="24"/>
      <c r="I18" s="25"/>
      <c r="J18" s="39"/>
      <c r="K18" s="285"/>
      <c r="L18" s="24"/>
      <c r="M18" s="288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</row>
    <row r="19" spans="1:31" ht="15.5" x14ac:dyDescent="0.35">
      <c r="A19" s="51"/>
      <c r="B19" s="39"/>
      <c r="C19" s="43" t="s">
        <v>197</v>
      </c>
      <c r="D19" s="25"/>
      <c r="E19" s="40"/>
      <c r="F19" s="39"/>
      <c r="G19" s="40" t="s">
        <v>28</v>
      </c>
      <c r="H19" s="24"/>
      <c r="I19" s="25"/>
      <c r="J19" s="39"/>
      <c r="K19" s="285"/>
      <c r="L19" s="24"/>
      <c r="M19" s="288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</row>
    <row r="20" spans="1:31" ht="15.5" x14ac:dyDescent="0.35">
      <c r="A20" s="51"/>
      <c r="B20" s="39"/>
      <c r="C20" s="315">
        <v>44470</v>
      </c>
      <c r="D20" s="25"/>
      <c r="E20" s="40"/>
      <c r="F20" s="39"/>
      <c r="G20" s="40" t="s">
        <v>29</v>
      </c>
      <c r="H20" s="24"/>
      <c r="I20" s="25"/>
      <c r="J20" s="39"/>
      <c r="K20" s="285"/>
      <c r="L20" s="24"/>
      <c r="M20" s="288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</row>
    <row r="21" spans="1:31" ht="15.5" x14ac:dyDescent="0.35">
      <c r="A21" s="51"/>
      <c r="B21" s="39"/>
      <c r="C21" s="315">
        <v>44501</v>
      </c>
      <c r="D21" s="25"/>
      <c r="E21" s="40"/>
      <c r="F21" s="25"/>
      <c r="G21" s="40"/>
      <c r="H21" s="25"/>
      <c r="I21" s="25"/>
      <c r="J21" s="39"/>
      <c r="K21" s="285"/>
      <c r="L21" s="24"/>
      <c r="M21" s="288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</row>
    <row r="22" spans="1:31" ht="15.5" x14ac:dyDescent="0.35">
      <c r="A22" s="51"/>
      <c r="B22" s="39"/>
      <c r="C22" s="315">
        <v>44531</v>
      </c>
      <c r="D22" s="25"/>
      <c r="E22" s="40"/>
      <c r="F22" s="25"/>
      <c r="G22" s="40"/>
      <c r="H22" s="25"/>
      <c r="I22" s="25"/>
      <c r="J22" s="39"/>
      <c r="K22" s="285"/>
      <c r="L22" s="24"/>
      <c r="M22" s="288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</row>
    <row r="23" spans="1:31" ht="18" customHeight="1" x14ac:dyDescent="0.35">
      <c r="A23" s="51"/>
      <c r="B23" s="39"/>
      <c r="C23" s="315">
        <v>44562</v>
      </c>
      <c r="D23" s="25"/>
      <c r="E23" s="40"/>
      <c r="F23" s="25"/>
      <c r="G23" s="40"/>
      <c r="H23" s="25"/>
      <c r="I23" s="25"/>
      <c r="J23" s="39"/>
      <c r="K23" s="285"/>
      <c r="L23" s="24"/>
      <c r="M23" s="288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</row>
    <row r="24" spans="1:31" ht="15.5" x14ac:dyDescent="0.35">
      <c r="A24" s="51"/>
      <c r="B24" s="39"/>
      <c r="C24" s="315">
        <v>44593</v>
      </c>
      <c r="D24" s="25"/>
      <c r="E24" s="40"/>
      <c r="F24" s="25"/>
      <c r="G24" s="40"/>
      <c r="H24" s="25"/>
      <c r="I24" s="25"/>
      <c r="J24" s="39"/>
      <c r="K24" s="285"/>
      <c r="L24" s="24"/>
      <c r="M24" s="288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</row>
    <row r="25" spans="1:31" ht="15.5" x14ac:dyDescent="0.35">
      <c r="A25" s="51"/>
      <c r="B25" s="39"/>
      <c r="C25" s="315">
        <v>44621</v>
      </c>
      <c r="D25" s="25"/>
      <c r="E25" s="40"/>
      <c r="F25" s="25"/>
      <c r="G25" s="40"/>
      <c r="H25" s="25"/>
      <c r="I25" s="25"/>
      <c r="J25" s="39"/>
      <c r="K25" s="285"/>
      <c r="L25" s="24"/>
      <c r="M25" s="288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</row>
    <row r="26" spans="1:31" ht="15.5" x14ac:dyDescent="0.35">
      <c r="A26" s="51"/>
      <c r="B26" s="39"/>
      <c r="C26" s="315"/>
      <c r="D26" s="25"/>
      <c r="E26" s="40"/>
      <c r="F26" s="25"/>
      <c r="G26" s="40"/>
      <c r="H26" s="25"/>
      <c r="I26" s="25"/>
      <c r="J26" s="39"/>
      <c r="K26" s="285"/>
      <c r="L26" s="24"/>
      <c r="M26" s="288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</row>
    <row r="27" spans="1:31" ht="15.5" x14ac:dyDescent="0.35">
      <c r="A27" s="51"/>
      <c r="B27" s="39"/>
      <c r="C27" s="315"/>
      <c r="D27" s="25"/>
      <c r="E27" s="40"/>
      <c r="F27" s="25"/>
      <c r="G27" s="40"/>
      <c r="H27" s="25"/>
      <c r="I27" s="25"/>
      <c r="J27" s="39"/>
      <c r="K27" s="285"/>
      <c r="L27" s="24"/>
      <c r="M27" s="288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</row>
    <row r="28" spans="1:31" ht="15.5" x14ac:dyDescent="0.35">
      <c r="A28" s="51"/>
      <c r="B28" s="39"/>
      <c r="C28" s="315"/>
      <c r="D28" s="25"/>
      <c r="E28" s="40"/>
      <c r="F28" s="25"/>
      <c r="G28" s="40"/>
      <c r="H28" s="25"/>
      <c r="I28" s="25"/>
      <c r="J28" s="39"/>
      <c r="K28" s="285"/>
      <c r="L28" s="24"/>
      <c r="M28" s="288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</row>
    <row r="29" spans="1:31" ht="15.5" x14ac:dyDescent="0.35">
      <c r="A29" s="51"/>
      <c r="B29" s="39"/>
      <c r="C29" s="315"/>
      <c r="D29" s="25"/>
      <c r="E29" s="40"/>
      <c r="F29" s="25"/>
      <c r="G29" s="40"/>
      <c r="H29" s="25"/>
      <c r="I29" s="25"/>
      <c r="J29" s="39"/>
      <c r="K29" s="285"/>
      <c r="L29" s="24"/>
      <c r="M29" s="288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</row>
    <row r="30" spans="1:31" ht="15.5" x14ac:dyDescent="0.35">
      <c r="A30" s="51"/>
      <c r="B30" s="39"/>
      <c r="C30" s="315"/>
      <c r="D30" s="25"/>
      <c r="E30" s="40"/>
      <c r="F30" s="25"/>
      <c r="G30" s="40"/>
      <c r="H30" s="25"/>
      <c r="I30" s="25"/>
      <c r="J30" s="39"/>
      <c r="K30" s="284"/>
      <c r="L30" s="24"/>
      <c r="M30" s="288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</row>
    <row r="31" spans="1:31" ht="15.5" x14ac:dyDescent="0.35">
      <c r="A31" s="51"/>
      <c r="B31" s="39"/>
      <c r="D31" s="25"/>
      <c r="E31" s="40"/>
      <c r="F31" s="25"/>
      <c r="G31" s="40"/>
      <c r="H31" s="25"/>
      <c r="I31" s="25"/>
      <c r="J31" s="39"/>
      <c r="K31" s="286"/>
      <c r="L31" s="24"/>
      <c r="M31" s="288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</row>
    <row r="32" spans="1:31" ht="15.5" x14ac:dyDescent="0.35">
      <c r="A32" s="51"/>
      <c r="B32" s="39"/>
      <c r="D32" s="25"/>
      <c r="E32" s="40"/>
      <c r="F32" s="25"/>
      <c r="G32" s="40"/>
      <c r="H32" s="25"/>
      <c r="I32" s="25"/>
      <c r="J32" s="39"/>
      <c r="K32" s="285"/>
      <c r="L32" s="24"/>
      <c r="M32" s="288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23"/>
      <c r="AD32" s="323"/>
      <c r="AE32" s="323"/>
    </row>
    <row r="33" spans="1:31" ht="15.5" x14ac:dyDescent="0.35">
      <c r="A33" s="51"/>
      <c r="B33" s="39"/>
      <c r="D33" s="25"/>
      <c r="E33" s="40"/>
      <c r="F33" s="25"/>
      <c r="G33" s="40"/>
      <c r="H33" s="25"/>
      <c r="I33" s="25"/>
      <c r="J33" s="39"/>
      <c r="K33" s="285"/>
      <c r="L33" s="24"/>
      <c r="M33" s="288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</row>
    <row r="34" spans="1:31" ht="15.5" x14ac:dyDescent="0.35">
      <c r="A34" s="51"/>
      <c r="B34" s="39"/>
      <c r="D34" s="25"/>
      <c r="E34" s="40"/>
      <c r="F34" s="25"/>
      <c r="G34" s="40"/>
      <c r="H34" s="25"/>
      <c r="I34" s="25"/>
      <c r="J34" s="39"/>
      <c r="K34" s="285"/>
      <c r="L34" s="24"/>
      <c r="M34" s="288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</row>
    <row r="35" spans="1:31" ht="15.5" x14ac:dyDescent="0.35">
      <c r="A35" s="51"/>
      <c r="B35" s="39"/>
      <c r="D35" s="25"/>
      <c r="E35" s="40"/>
      <c r="F35" s="25"/>
      <c r="G35" s="40"/>
      <c r="H35" s="25"/>
      <c r="I35" s="25"/>
      <c r="J35" s="39"/>
      <c r="K35" s="285"/>
      <c r="L35" s="24"/>
      <c r="M35" s="288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</row>
    <row r="36" spans="1:31" ht="15.5" x14ac:dyDescent="0.35">
      <c r="A36" s="51"/>
      <c r="B36" s="39"/>
      <c r="D36" s="25"/>
      <c r="E36" s="40"/>
      <c r="F36" s="25"/>
      <c r="G36" s="40"/>
      <c r="H36" s="25"/>
      <c r="I36" s="25"/>
      <c r="J36" s="39"/>
      <c r="K36" s="285"/>
      <c r="L36" s="24"/>
      <c r="M36" s="288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</row>
    <row r="37" spans="1:31" ht="15.5" x14ac:dyDescent="0.35">
      <c r="A37" s="51"/>
      <c r="B37" s="39"/>
      <c r="D37" s="25"/>
      <c r="E37" s="40"/>
      <c r="F37" s="25"/>
      <c r="G37" s="40"/>
      <c r="H37" s="25"/>
      <c r="I37" s="25"/>
      <c r="J37" s="39"/>
      <c r="K37" s="285"/>
      <c r="L37" s="24"/>
      <c r="M37" s="288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</row>
    <row r="38" spans="1:31" ht="15.5" x14ac:dyDescent="0.35">
      <c r="A38" s="51"/>
      <c r="B38" s="25"/>
      <c r="D38" s="25"/>
      <c r="E38" s="40"/>
      <c r="F38" s="25"/>
      <c r="G38" s="40"/>
      <c r="H38" s="25"/>
      <c r="I38" s="25"/>
      <c r="J38" s="39"/>
      <c r="K38" s="285"/>
      <c r="L38" s="24"/>
      <c r="M38" s="288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</row>
    <row r="39" spans="1:31" ht="15.5" x14ac:dyDescent="0.35">
      <c r="A39" s="51"/>
      <c r="B39" s="25"/>
      <c r="D39" s="25"/>
      <c r="E39" s="40"/>
      <c r="F39" s="25"/>
      <c r="G39" s="40"/>
      <c r="H39" s="25"/>
      <c r="I39" s="25"/>
      <c r="J39" s="39"/>
      <c r="K39" s="285"/>
      <c r="L39" s="24"/>
      <c r="M39" s="288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</row>
    <row r="40" spans="1:31" ht="15.5" x14ac:dyDescent="0.35">
      <c r="A40" s="51"/>
      <c r="B40" s="25"/>
      <c r="D40" s="25"/>
      <c r="E40" s="40"/>
      <c r="F40" s="25"/>
      <c r="G40" s="40"/>
      <c r="H40" s="25"/>
      <c r="I40" s="25"/>
      <c r="J40" s="39"/>
      <c r="K40" s="285"/>
      <c r="L40" s="24"/>
      <c r="M40" s="288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</row>
    <row r="41" spans="1:31" ht="15.5" x14ac:dyDescent="0.35">
      <c r="A41" s="51"/>
      <c r="B41" s="25"/>
      <c r="D41" s="25"/>
      <c r="E41" s="40"/>
      <c r="F41" s="25"/>
      <c r="G41" s="40"/>
      <c r="H41" s="25"/>
      <c r="I41" s="25"/>
      <c r="J41" s="39"/>
      <c r="K41" s="285"/>
      <c r="L41" s="24"/>
      <c r="M41" s="288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</row>
    <row r="42" spans="1:31" ht="15.5" x14ac:dyDescent="0.35">
      <c r="A42" s="25"/>
      <c r="B42" s="25"/>
      <c r="D42" s="25"/>
      <c r="E42" s="40"/>
      <c r="F42" s="25"/>
      <c r="G42" s="40"/>
      <c r="H42" s="25"/>
      <c r="I42" s="25"/>
      <c r="J42" s="39"/>
      <c r="K42" s="285"/>
      <c r="L42" s="24"/>
      <c r="M42" s="288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</row>
    <row r="43" spans="1:31" x14ac:dyDescent="0.35">
      <c r="G43" s="37"/>
      <c r="J43" s="38"/>
      <c r="N43" s="22"/>
    </row>
    <row r="44" spans="1:31" x14ac:dyDescent="0.35">
      <c r="G44" s="37"/>
      <c r="J44" s="38"/>
      <c r="N44" s="22"/>
    </row>
    <row r="45" spans="1:31" x14ac:dyDescent="0.35">
      <c r="G45" s="37"/>
      <c r="J45" s="38"/>
      <c r="N45" s="22"/>
    </row>
    <row r="46" spans="1:31" x14ac:dyDescent="0.35">
      <c r="G46" s="37"/>
      <c r="J46" s="38"/>
      <c r="N46" s="22"/>
    </row>
    <row r="47" spans="1:31" x14ac:dyDescent="0.35">
      <c r="G47" s="37"/>
      <c r="J47" s="38"/>
      <c r="N47" s="22"/>
    </row>
    <row r="48" spans="1:31" x14ac:dyDescent="0.35">
      <c r="G48" s="37"/>
      <c r="J48" s="38"/>
      <c r="N48" s="22"/>
    </row>
    <row r="49" spans="7:14" x14ac:dyDescent="0.35">
      <c r="G49" s="37"/>
      <c r="J49" s="38"/>
      <c r="N49" s="22"/>
    </row>
    <row r="50" spans="7:14" x14ac:dyDescent="0.35">
      <c r="G50" s="37"/>
      <c r="J50" s="38"/>
      <c r="N50" s="22"/>
    </row>
    <row r="51" spans="7:14" x14ac:dyDescent="0.35">
      <c r="G51" s="37"/>
      <c r="J51" s="38"/>
      <c r="N51" s="22"/>
    </row>
    <row r="52" spans="7:14" x14ac:dyDescent="0.35">
      <c r="G52" s="37"/>
      <c r="J52" s="38"/>
      <c r="N52" s="22"/>
    </row>
    <row r="53" spans="7:14" x14ac:dyDescent="0.35">
      <c r="G53" s="37"/>
      <c r="J53" s="38"/>
      <c r="N53" s="22"/>
    </row>
    <row r="54" spans="7:14" x14ac:dyDescent="0.35">
      <c r="G54" s="37"/>
      <c r="J54" s="38"/>
      <c r="N54" s="22"/>
    </row>
    <row r="55" spans="7:14" x14ac:dyDescent="0.35">
      <c r="G55" s="37"/>
      <c r="J55" s="38"/>
      <c r="N55" s="22"/>
    </row>
    <row r="56" spans="7:14" x14ac:dyDescent="0.35">
      <c r="G56" s="37"/>
      <c r="J56" s="38"/>
      <c r="N56" s="22"/>
    </row>
    <row r="57" spans="7:14" x14ac:dyDescent="0.35">
      <c r="G57" s="37"/>
      <c r="J57" s="38"/>
      <c r="N57" s="22"/>
    </row>
    <row r="58" spans="7:14" x14ac:dyDescent="0.35">
      <c r="G58" s="37"/>
      <c r="J58" s="38"/>
      <c r="N58" s="22"/>
    </row>
    <row r="59" spans="7:14" x14ac:dyDescent="0.35">
      <c r="G59" s="37"/>
      <c r="J59" s="38"/>
      <c r="N59" s="22"/>
    </row>
    <row r="60" spans="7:14" x14ac:dyDescent="0.35">
      <c r="G60" s="37"/>
      <c r="J60" s="38"/>
      <c r="N60" s="22"/>
    </row>
    <row r="61" spans="7:14" x14ac:dyDescent="0.35">
      <c r="G61" s="37"/>
      <c r="J61" s="38"/>
      <c r="N61" s="22"/>
    </row>
    <row r="62" spans="7:14" x14ac:dyDescent="0.35">
      <c r="G62" s="37"/>
      <c r="J62" s="38"/>
      <c r="N62" s="22"/>
    </row>
    <row r="63" spans="7:14" x14ac:dyDescent="0.35">
      <c r="G63" s="37"/>
      <c r="J63" s="38"/>
      <c r="N63" s="22"/>
    </row>
    <row r="64" spans="7:14" x14ac:dyDescent="0.35">
      <c r="G64" s="37"/>
      <c r="J64" s="38"/>
      <c r="N64" s="22"/>
    </row>
    <row r="65" spans="7:14" x14ac:dyDescent="0.35">
      <c r="G65" s="37"/>
      <c r="J65" s="38"/>
      <c r="N65" s="22"/>
    </row>
    <row r="66" spans="7:14" x14ac:dyDescent="0.35">
      <c r="G66" s="37"/>
      <c r="J66" s="38"/>
      <c r="N66" s="22"/>
    </row>
    <row r="67" spans="7:14" x14ac:dyDescent="0.35">
      <c r="N67" s="22"/>
    </row>
  </sheetData>
  <mergeCells count="2">
    <mergeCell ref="B1:M1"/>
    <mergeCell ref="O1:AE1"/>
  </mergeCells>
  <phoneticPr fontId="5" type="noConversion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04"/>
  <sheetViews>
    <sheetView zoomScale="80" zoomScaleNormal="80" workbookViewId="0">
      <pane ySplit="1560" topLeftCell="A68" activePane="bottomLeft"/>
      <selection activeCell="M1" sqref="E1:M1048576"/>
      <selection pane="bottomLeft" activeCell="K14" sqref="K14"/>
    </sheetView>
  </sheetViews>
  <sheetFormatPr defaultColWidth="11.08203125" defaultRowHeight="15.5" x14ac:dyDescent="0.35"/>
  <cols>
    <col min="1" max="1" width="27.58203125" customWidth="1"/>
    <col min="5" max="12" width="11.08203125" customWidth="1"/>
    <col min="23" max="23" width="50.5" customWidth="1"/>
  </cols>
  <sheetData>
    <row r="1" spans="1:23" x14ac:dyDescent="0.35">
      <c r="A1" s="146" t="s">
        <v>102</v>
      </c>
      <c r="B1" s="147"/>
      <c r="C1" s="148"/>
      <c r="D1" s="149"/>
      <c r="E1" s="148"/>
      <c r="F1" s="488"/>
      <c r="G1" s="489"/>
      <c r="H1" s="489"/>
      <c r="I1" s="489"/>
      <c r="J1" s="489"/>
      <c r="K1" s="490"/>
      <c r="L1" s="150"/>
      <c r="M1" s="151"/>
      <c r="N1" s="151"/>
      <c r="O1" s="151"/>
      <c r="P1" s="151"/>
      <c r="Q1" s="152"/>
      <c r="R1" s="152"/>
      <c r="S1" s="152"/>
      <c r="T1" s="153"/>
      <c r="U1" s="154"/>
    </row>
    <row r="2" spans="1:23" ht="39.5" x14ac:dyDescent="0.35">
      <c r="A2" s="155" t="s">
        <v>103</v>
      </c>
      <c r="B2" s="156" t="s">
        <v>104</v>
      </c>
      <c r="C2" s="156" t="s">
        <v>105</v>
      </c>
      <c r="D2" s="157" t="s">
        <v>106</v>
      </c>
      <c r="E2" s="156" t="s">
        <v>107</v>
      </c>
      <c r="F2" s="156" t="s">
        <v>108</v>
      </c>
      <c r="G2" s="156" t="s">
        <v>109</v>
      </c>
      <c r="H2" s="156" t="s">
        <v>110</v>
      </c>
      <c r="I2" s="156" t="s">
        <v>111</v>
      </c>
      <c r="J2" s="156" t="s">
        <v>112</v>
      </c>
      <c r="K2" s="156" t="s">
        <v>113</v>
      </c>
      <c r="L2" s="156" t="s">
        <v>114</v>
      </c>
      <c r="M2" s="156" t="s">
        <v>115</v>
      </c>
      <c r="N2" s="156" t="s">
        <v>116</v>
      </c>
      <c r="O2" s="156" t="s">
        <v>117</v>
      </c>
      <c r="P2" s="156" t="s">
        <v>118</v>
      </c>
      <c r="Q2" s="156" t="s">
        <v>119</v>
      </c>
      <c r="R2" s="156" t="s">
        <v>120</v>
      </c>
      <c r="S2" s="156" t="s">
        <v>121</v>
      </c>
      <c r="T2" s="158" t="s">
        <v>122</v>
      </c>
      <c r="U2" s="159" t="s">
        <v>123</v>
      </c>
    </row>
    <row r="3" spans="1:23" x14ac:dyDescent="0.35">
      <c r="A3" s="160"/>
      <c r="B3" s="161"/>
      <c r="C3" s="161"/>
      <c r="D3" s="16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3"/>
      <c r="U3" s="164"/>
    </row>
    <row r="4" spans="1:23" x14ac:dyDescent="0.35">
      <c r="A4" s="165" t="s">
        <v>124</v>
      </c>
      <c r="B4" s="166"/>
      <c r="C4" s="166"/>
      <c r="D4" s="167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8"/>
      <c r="U4" s="169"/>
    </row>
    <row r="5" spans="1:23" x14ac:dyDescent="0.35">
      <c r="A5" s="170" t="s">
        <v>125</v>
      </c>
      <c r="B5" s="171">
        <v>2600</v>
      </c>
      <c r="C5" s="171" t="s">
        <v>126</v>
      </c>
      <c r="D5" s="172">
        <v>0.5</v>
      </c>
      <c r="E5" s="171" t="s">
        <v>127</v>
      </c>
      <c r="F5" s="171">
        <v>3</v>
      </c>
      <c r="G5" s="171">
        <v>3</v>
      </c>
      <c r="H5" s="171">
        <v>3</v>
      </c>
      <c r="I5" s="171">
        <v>3</v>
      </c>
      <c r="J5" s="171">
        <v>12</v>
      </c>
      <c r="K5" s="171">
        <v>4</v>
      </c>
      <c r="L5" s="171">
        <v>0</v>
      </c>
      <c r="M5" s="173">
        <f>B5*D5*F5</f>
        <v>3900</v>
      </c>
      <c r="N5" s="173">
        <f>B5*D5*G5</f>
        <v>3900</v>
      </c>
      <c r="O5" s="174">
        <f>B5*D5*H5</f>
        <v>3900</v>
      </c>
      <c r="P5" s="174">
        <f>B5*D5*I5</f>
        <v>3900</v>
      </c>
      <c r="Q5" s="175">
        <f>B5*D5*J5</f>
        <v>15600</v>
      </c>
      <c r="R5" s="175">
        <f>B5*D5*K5</f>
        <v>5200</v>
      </c>
      <c r="S5" s="175">
        <f>B5*D5*L5</f>
        <v>0</v>
      </c>
      <c r="T5" s="175">
        <f>SUM(M5:S5)</f>
        <v>36400</v>
      </c>
      <c r="U5" s="176">
        <f>T5*0.75</f>
        <v>27300</v>
      </c>
      <c r="W5" s="177" t="s">
        <v>128</v>
      </c>
    </row>
    <row r="6" spans="1:23" x14ac:dyDescent="0.35">
      <c r="A6" s="178" t="s">
        <v>129</v>
      </c>
      <c r="B6" s="179">
        <v>1800</v>
      </c>
      <c r="C6" s="179" t="s">
        <v>126</v>
      </c>
      <c r="D6" s="180">
        <v>0.8</v>
      </c>
      <c r="E6" s="179" t="s">
        <v>127</v>
      </c>
      <c r="F6" s="179">
        <v>3</v>
      </c>
      <c r="G6" s="179">
        <v>3</v>
      </c>
      <c r="H6" s="179">
        <v>3</v>
      </c>
      <c r="I6" s="179">
        <v>3</v>
      </c>
      <c r="J6" s="179">
        <v>12</v>
      </c>
      <c r="K6" s="179">
        <v>4</v>
      </c>
      <c r="L6" s="179">
        <v>0</v>
      </c>
      <c r="M6" s="181">
        <f>B6*D6*F6</f>
        <v>4320</v>
      </c>
      <c r="N6" s="181">
        <f>B6*D6*G6</f>
        <v>4320</v>
      </c>
      <c r="O6" s="182">
        <f>B6*D6*H6</f>
        <v>4320</v>
      </c>
      <c r="P6" s="182">
        <f>B6*D6*I6</f>
        <v>4320</v>
      </c>
      <c r="Q6" s="183">
        <f>B6*D6*J6</f>
        <v>17280</v>
      </c>
      <c r="R6" s="183">
        <f>B6*D6*K6</f>
        <v>5760</v>
      </c>
      <c r="S6" s="183">
        <f>B6*D6*L6</f>
        <v>0</v>
      </c>
      <c r="T6" s="183">
        <f>SUM(M6:S6)</f>
        <v>40320</v>
      </c>
      <c r="U6" s="184">
        <f>T6*0.75</f>
        <v>30240</v>
      </c>
      <c r="W6" s="185" t="s">
        <v>130</v>
      </c>
    </row>
    <row r="7" spans="1:23" x14ac:dyDescent="0.35">
      <c r="A7" s="178" t="s">
        <v>131</v>
      </c>
      <c r="B7" s="179">
        <v>1800</v>
      </c>
      <c r="C7" s="179" t="s">
        <v>126</v>
      </c>
      <c r="D7" s="180">
        <v>0.5</v>
      </c>
      <c r="E7" s="179" t="s">
        <v>127</v>
      </c>
      <c r="F7" s="179">
        <v>3</v>
      </c>
      <c r="G7" s="179">
        <v>3</v>
      </c>
      <c r="H7" s="179">
        <v>3</v>
      </c>
      <c r="I7" s="179">
        <v>3</v>
      </c>
      <c r="J7" s="179">
        <v>12</v>
      </c>
      <c r="K7" s="179">
        <v>4</v>
      </c>
      <c r="L7" s="179">
        <v>0</v>
      </c>
      <c r="M7" s="181">
        <f>B7*D7*F7</f>
        <v>2700</v>
      </c>
      <c r="N7" s="181">
        <f>B7*D7*G7</f>
        <v>2700</v>
      </c>
      <c r="O7" s="182">
        <f>B7*D7*H7</f>
        <v>2700</v>
      </c>
      <c r="P7" s="182">
        <f>B7*D7*I7</f>
        <v>2700</v>
      </c>
      <c r="Q7" s="183">
        <f>B7*D7*J7</f>
        <v>10800</v>
      </c>
      <c r="R7" s="183">
        <f>B7*D7*K7</f>
        <v>3600</v>
      </c>
      <c r="S7" s="183">
        <f>B7*D7*L7</f>
        <v>0</v>
      </c>
      <c r="T7" s="183">
        <f>SUM(M7:S7)</f>
        <v>25200</v>
      </c>
      <c r="U7" s="184">
        <f>T7*0.75</f>
        <v>18900</v>
      </c>
      <c r="W7" s="186" t="s">
        <v>132</v>
      </c>
    </row>
    <row r="8" spans="1:23" x14ac:dyDescent="0.35">
      <c r="A8" s="178" t="s">
        <v>133</v>
      </c>
      <c r="B8" s="179">
        <v>1200</v>
      </c>
      <c r="C8" s="179" t="s">
        <v>126</v>
      </c>
      <c r="D8" s="180">
        <v>0.5</v>
      </c>
      <c r="E8" s="179" t="s">
        <v>127</v>
      </c>
      <c r="F8" s="179">
        <v>3</v>
      </c>
      <c r="G8" s="179">
        <v>3</v>
      </c>
      <c r="H8" s="179">
        <v>3</v>
      </c>
      <c r="I8" s="179">
        <v>3</v>
      </c>
      <c r="J8" s="179">
        <v>12</v>
      </c>
      <c r="K8" s="179">
        <v>4</v>
      </c>
      <c r="L8" s="179">
        <v>0</v>
      </c>
      <c r="M8" s="181">
        <f>B8*D8*F8</f>
        <v>1800</v>
      </c>
      <c r="N8" s="181">
        <f>B8*D8*G8</f>
        <v>1800</v>
      </c>
      <c r="O8" s="182">
        <f>B8*D8*H8</f>
        <v>1800</v>
      </c>
      <c r="P8" s="182">
        <f>B8*D8*I8</f>
        <v>1800</v>
      </c>
      <c r="Q8" s="183">
        <f>B8*D8*J8</f>
        <v>7200</v>
      </c>
      <c r="R8" s="183">
        <f>B8*D8*K8</f>
        <v>2400</v>
      </c>
      <c r="S8" s="183">
        <f>B8*D8*L8</f>
        <v>0</v>
      </c>
      <c r="T8" s="183">
        <f>SUM(M8:S8)</f>
        <v>16800</v>
      </c>
      <c r="U8" s="184">
        <f>T8*0.75</f>
        <v>12600</v>
      </c>
    </row>
    <row r="9" spans="1:23" x14ac:dyDescent="0.35">
      <c r="A9" s="187"/>
      <c r="B9" s="188"/>
      <c r="C9" s="188"/>
      <c r="D9" s="189"/>
      <c r="E9" s="188"/>
      <c r="F9" s="188"/>
      <c r="G9" s="188"/>
      <c r="H9" s="188"/>
      <c r="I9" s="188"/>
      <c r="J9" s="188"/>
      <c r="K9" s="188"/>
      <c r="L9" s="188"/>
      <c r="M9" s="190">
        <f t="shared" ref="M9:T9" si="0">SUM(M5:M8)</f>
        <v>12720</v>
      </c>
      <c r="N9" s="190">
        <f t="shared" si="0"/>
        <v>12720</v>
      </c>
      <c r="O9" s="191">
        <f t="shared" si="0"/>
        <v>12720</v>
      </c>
      <c r="P9" s="191">
        <f t="shared" si="0"/>
        <v>12720</v>
      </c>
      <c r="Q9" s="192">
        <f t="shared" si="0"/>
        <v>50880</v>
      </c>
      <c r="R9" s="192">
        <f t="shared" si="0"/>
        <v>16960</v>
      </c>
      <c r="S9" s="192">
        <f t="shared" si="0"/>
        <v>0</v>
      </c>
      <c r="T9" s="192">
        <f t="shared" si="0"/>
        <v>118720</v>
      </c>
      <c r="U9" s="193">
        <f>T9*0.75</f>
        <v>89040</v>
      </c>
    </row>
    <row r="10" spans="1:23" x14ac:dyDescent="0.35">
      <c r="A10" s="194"/>
      <c r="B10" s="195"/>
      <c r="C10" s="195"/>
      <c r="D10" s="196"/>
      <c r="E10" s="195"/>
      <c r="F10" s="195"/>
      <c r="G10" s="195"/>
      <c r="H10" s="195"/>
      <c r="I10" s="195"/>
      <c r="J10" s="195"/>
      <c r="K10" s="195"/>
      <c r="L10" s="195"/>
      <c r="M10" s="197"/>
      <c r="N10" s="197"/>
      <c r="O10" s="197"/>
      <c r="P10" s="197"/>
      <c r="Q10" s="197"/>
      <c r="R10" s="197"/>
      <c r="S10" s="197"/>
      <c r="T10" s="197"/>
      <c r="U10" s="198"/>
    </row>
    <row r="11" spans="1:23" x14ac:dyDescent="0.35">
      <c r="A11" s="199" t="s">
        <v>134</v>
      </c>
      <c r="B11" s="200"/>
      <c r="C11" s="200"/>
      <c r="D11" s="201"/>
      <c r="E11" s="200"/>
      <c r="F11" s="202"/>
      <c r="G11" s="202"/>
      <c r="H11" s="202"/>
      <c r="I11" s="202"/>
      <c r="J11" s="202"/>
      <c r="K11" s="202"/>
      <c r="L11" s="202"/>
      <c r="M11" s="203"/>
      <c r="N11" s="203"/>
      <c r="O11" s="203"/>
      <c r="P11" s="298">
        <f>12720*4</f>
        <v>50880</v>
      </c>
      <c r="Q11" s="203"/>
      <c r="R11" s="204"/>
      <c r="S11" s="204"/>
      <c r="T11" s="203"/>
      <c r="U11" s="205"/>
    </row>
    <row r="12" spans="1:23" x14ac:dyDescent="0.35">
      <c r="A12" s="199"/>
      <c r="B12" s="206"/>
      <c r="C12" s="206"/>
      <c r="D12" s="207"/>
      <c r="E12" s="206"/>
      <c r="F12" s="208"/>
      <c r="G12" s="208"/>
      <c r="H12" s="208"/>
      <c r="I12" s="208"/>
      <c r="J12" s="208"/>
      <c r="K12" s="208"/>
      <c r="L12" s="208"/>
      <c r="M12" s="168"/>
      <c r="N12" s="168"/>
      <c r="O12" s="168"/>
      <c r="P12" s="168"/>
      <c r="Q12" s="168"/>
      <c r="R12" s="209"/>
      <c r="S12" s="209"/>
      <c r="T12" s="168"/>
      <c r="U12" s="210"/>
    </row>
    <row r="13" spans="1:23" ht="16" thickBot="1" x14ac:dyDescent="0.4">
      <c r="A13" s="211" t="s">
        <v>135</v>
      </c>
      <c r="B13" s="212"/>
      <c r="C13" s="212"/>
      <c r="D13" s="213"/>
      <c r="E13" s="212"/>
      <c r="F13" s="214"/>
      <c r="G13" s="214"/>
      <c r="H13" s="214"/>
      <c r="I13" s="214"/>
      <c r="J13" s="214"/>
      <c r="K13" s="214"/>
      <c r="L13" s="214"/>
      <c r="M13" s="215"/>
      <c r="N13" s="215"/>
      <c r="O13" s="215"/>
      <c r="P13" s="215"/>
      <c r="Q13" s="215"/>
      <c r="R13" s="216"/>
      <c r="S13" s="216"/>
      <c r="T13" s="215"/>
      <c r="U13" s="215"/>
    </row>
    <row r="14" spans="1:23" x14ac:dyDescent="0.35">
      <c r="A14" s="217" t="s">
        <v>136</v>
      </c>
      <c r="B14" s="218"/>
      <c r="C14" s="218"/>
      <c r="D14" s="219"/>
      <c r="E14" s="218"/>
      <c r="F14" s="220"/>
      <c r="G14" s="220"/>
      <c r="H14" s="220"/>
      <c r="I14" s="220"/>
      <c r="J14" s="220"/>
      <c r="K14" s="220"/>
      <c r="L14" s="220"/>
      <c r="M14" s="221"/>
      <c r="N14" s="221"/>
      <c r="O14" s="221"/>
      <c r="P14" s="221"/>
      <c r="Q14" s="221"/>
      <c r="R14" s="221"/>
      <c r="S14" s="221"/>
      <c r="T14" s="221"/>
      <c r="U14" s="222"/>
    </row>
    <row r="15" spans="1:23" x14ac:dyDescent="0.35">
      <c r="A15" s="223" t="s">
        <v>137</v>
      </c>
      <c r="B15" s="218"/>
      <c r="C15" s="218"/>
      <c r="D15" s="219"/>
      <c r="E15" s="218"/>
      <c r="F15" s="220"/>
      <c r="G15" s="220"/>
      <c r="H15" s="220"/>
      <c r="I15" s="220"/>
      <c r="J15" s="220"/>
      <c r="K15" s="220"/>
      <c r="L15" s="220"/>
      <c r="M15" s="221"/>
      <c r="N15" s="221"/>
      <c r="O15" s="221"/>
      <c r="P15" s="221"/>
      <c r="Q15" s="221"/>
      <c r="R15" s="221"/>
      <c r="S15" s="221"/>
      <c r="T15" s="221"/>
      <c r="U15" s="222"/>
    </row>
    <row r="16" spans="1:23" x14ac:dyDescent="0.35">
      <c r="A16" s="223" t="s">
        <v>138</v>
      </c>
      <c r="B16" s="224">
        <v>200</v>
      </c>
      <c r="C16" s="179" t="s">
        <v>126</v>
      </c>
      <c r="D16" s="225">
        <v>1</v>
      </c>
      <c r="E16" s="179" t="s">
        <v>139</v>
      </c>
      <c r="F16" s="224">
        <v>4</v>
      </c>
      <c r="G16" s="224">
        <v>0</v>
      </c>
      <c r="H16" s="224">
        <v>0</v>
      </c>
      <c r="I16" s="224">
        <v>0</v>
      </c>
      <c r="J16" s="224">
        <v>0</v>
      </c>
      <c r="K16" s="224">
        <v>0</v>
      </c>
      <c r="L16" s="224">
        <v>0</v>
      </c>
      <c r="M16" s="182">
        <f t="shared" ref="M16:M21" si="1">B16*D16*F16</f>
        <v>800</v>
      </c>
      <c r="N16" s="183">
        <f t="shared" ref="N16:N21" si="2">B16*D16*G16</f>
        <v>0</v>
      </c>
      <c r="O16" s="183">
        <f t="shared" ref="O16:O28" si="3">B16*D16*H16</f>
        <v>0</v>
      </c>
      <c r="P16" s="183">
        <f t="shared" ref="P16:P21" si="4">B16*D16*I16</f>
        <v>0</v>
      </c>
      <c r="Q16" s="183">
        <f t="shared" ref="Q16:Q21" si="5">B16*D16*J16</f>
        <v>0</v>
      </c>
      <c r="R16" s="183">
        <f t="shared" ref="R16:R21" si="6">B16*D16*K16</f>
        <v>0</v>
      </c>
      <c r="S16" s="183">
        <f t="shared" ref="S16:S21" si="7">B16*D16*L16</f>
        <v>0</v>
      </c>
      <c r="T16" s="183">
        <f t="shared" ref="T16:T21" si="8">SUM(M16:S16)</f>
        <v>800</v>
      </c>
      <c r="U16" s="184">
        <f t="shared" ref="U16:U28" si="9">T16*0.75</f>
        <v>600</v>
      </c>
    </row>
    <row r="17" spans="1:21" x14ac:dyDescent="0.35">
      <c r="A17" s="223" t="s">
        <v>140</v>
      </c>
      <c r="B17" s="224">
        <v>500</v>
      </c>
      <c r="C17" s="179" t="s">
        <v>141</v>
      </c>
      <c r="D17" s="225">
        <v>1</v>
      </c>
      <c r="E17" s="179" t="s">
        <v>139</v>
      </c>
      <c r="F17" s="224">
        <v>4</v>
      </c>
      <c r="G17" s="224">
        <v>0</v>
      </c>
      <c r="H17" s="224">
        <v>0</v>
      </c>
      <c r="I17" s="224">
        <v>0</v>
      </c>
      <c r="J17" s="224">
        <v>0</v>
      </c>
      <c r="K17" s="224">
        <v>0</v>
      </c>
      <c r="L17" s="224">
        <v>0</v>
      </c>
      <c r="M17" s="182">
        <f t="shared" si="1"/>
        <v>2000</v>
      </c>
      <c r="N17" s="183">
        <f t="shared" si="2"/>
        <v>0</v>
      </c>
      <c r="O17" s="183">
        <f t="shared" si="3"/>
        <v>0</v>
      </c>
      <c r="P17" s="183">
        <f t="shared" si="4"/>
        <v>0</v>
      </c>
      <c r="Q17" s="183">
        <f t="shared" si="5"/>
        <v>0</v>
      </c>
      <c r="R17" s="183">
        <f t="shared" si="6"/>
        <v>0</v>
      </c>
      <c r="S17" s="183">
        <f t="shared" si="7"/>
        <v>0</v>
      </c>
      <c r="T17" s="183">
        <f t="shared" si="8"/>
        <v>2000</v>
      </c>
      <c r="U17" s="184">
        <f t="shared" si="9"/>
        <v>1500</v>
      </c>
    </row>
    <row r="18" spans="1:21" x14ac:dyDescent="0.35">
      <c r="A18" s="223" t="s">
        <v>142</v>
      </c>
      <c r="B18" s="224">
        <v>700</v>
      </c>
      <c r="C18" s="179" t="s">
        <v>143</v>
      </c>
      <c r="D18" s="225">
        <v>1</v>
      </c>
      <c r="E18" s="179" t="s">
        <v>139</v>
      </c>
      <c r="F18" s="224">
        <v>4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  <c r="L18" s="224">
        <v>0</v>
      </c>
      <c r="M18" s="182">
        <f t="shared" si="1"/>
        <v>2800</v>
      </c>
      <c r="N18" s="183">
        <f t="shared" si="2"/>
        <v>0</v>
      </c>
      <c r="O18" s="183">
        <f t="shared" si="3"/>
        <v>0</v>
      </c>
      <c r="P18" s="183">
        <f t="shared" si="4"/>
        <v>0</v>
      </c>
      <c r="Q18" s="183">
        <f t="shared" si="5"/>
        <v>0</v>
      </c>
      <c r="R18" s="183">
        <f t="shared" si="6"/>
        <v>0</v>
      </c>
      <c r="S18" s="183">
        <f t="shared" si="7"/>
        <v>0</v>
      </c>
      <c r="T18" s="183">
        <f t="shared" si="8"/>
        <v>2800</v>
      </c>
      <c r="U18" s="184">
        <f t="shared" si="9"/>
        <v>2100</v>
      </c>
    </row>
    <row r="19" spans="1:21" x14ac:dyDescent="0.35">
      <c r="A19" s="223" t="s">
        <v>144</v>
      </c>
      <c r="B19" s="224">
        <v>450</v>
      </c>
      <c r="C19" s="179" t="s">
        <v>145</v>
      </c>
      <c r="D19" s="225">
        <v>1</v>
      </c>
      <c r="E19" s="179" t="s">
        <v>139</v>
      </c>
      <c r="F19" s="224">
        <v>4</v>
      </c>
      <c r="G19" s="224">
        <v>0</v>
      </c>
      <c r="H19" s="224">
        <v>0</v>
      </c>
      <c r="I19" s="224">
        <v>0</v>
      </c>
      <c r="J19" s="224">
        <v>0</v>
      </c>
      <c r="K19" s="224">
        <v>0</v>
      </c>
      <c r="L19" s="224">
        <v>0</v>
      </c>
      <c r="M19" s="182">
        <f t="shared" si="1"/>
        <v>1800</v>
      </c>
      <c r="N19" s="183">
        <f t="shared" si="2"/>
        <v>0</v>
      </c>
      <c r="O19" s="183">
        <f t="shared" si="3"/>
        <v>0</v>
      </c>
      <c r="P19" s="183">
        <f t="shared" si="4"/>
        <v>0</v>
      </c>
      <c r="Q19" s="183">
        <f t="shared" si="5"/>
        <v>0</v>
      </c>
      <c r="R19" s="183">
        <f t="shared" si="6"/>
        <v>0</v>
      </c>
      <c r="S19" s="183">
        <f t="shared" si="7"/>
        <v>0</v>
      </c>
      <c r="T19" s="183">
        <f t="shared" si="8"/>
        <v>1800</v>
      </c>
      <c r="U19" s="184">
        <f t="shared" si="9"/>
        <v>1350</v>
      </c>
    </row>
    <row r="20" spans="1:21" x14ac:dyDescent="0.35">
      <c r="A20" s="223" t="s">
        <v>146</v>
      </c>
      <c r="B20" s="224">
        <v>200</v>
      </c>
      <c r="C20" s="179" t="s">
        <v>143</v>
      </c>
      <c r="D20" s="225">
        <v>1</v>
      </c>
      <c r="E20" s="179" t="s">
        <v>139</v>
      </c>
      <c r="F20" s="224">
        <v>4</v>
      </c>
      <c r="G20" s="224">
        <v>0</v>
      </c>
      <c r="H20" s="224">
        <v>0</v>
      </c>
      <c r="I20" s="224">
        <v>0</v>
      </c>
      <c r="J20" s="224">
        <v>0</v>
      </c>
      <c r="K20" s="224">
        <v>0</v>
      </c>
      <c r="L20" s="224">
        <v>0</v>
      </c>
      <c r="M20" s="182">
        <f t="shared" si="1"/>
        <v>800</v>
      </c>
      <c r="N20" s="183">
        <f t="shared" si="2"/>
        <v>0</v>
      </c>
      <c r="O20" s="183">
        <f t="shared" si="3"/>
        <v>0</v>
      </c>
      <c r="P20" s="183">
        <f t="shared" si="4"/>
        <v>0</v>
      </c>
      <c r="Q20" s="183">
        <f t="shared" si="5"/>
        <v>0</v>
      </c>
      <c r="R20" s="183">
        <f t="shared" si="6"/>
        <v>0</v>
      </c>
      <c r="S20" s="183">
        <f t="shared" si="7"/>
        <v>0</v>
      </c>
      <c r="T20" s="183">
        <f t="shared" si="8"/>
        <v>800</v>
      </c>
      <c r="U20" s="184">
        <f t="shared" si="9"/>
        <v>600</v>
      </c>
    </row>
    <row r="21" spans="1:21" x14ac:dyDescent="0.35">
      <c r="A21" s="223" t="s">
        <v>147</v>
      </c>
      <c r="B21" s="224">
        <v>100</v>
      </c>
      <c r="C21" s="179" t="s">
        <v>141</v>
      </c>
      <c r="D21" s="225">
        <v>1</v>
      </c>
      <c r="E21" s="179" t="s">
        <v>139</v>
      </c>
      <c r="F21" s="224">
        <v>4</v>
      </c>
      <c r="G21" s="224">
        <v>0</v>
      </c>
      <c r="H21" s="224">
        <v>0</v>
      </c>
      <c r="I21" s="224">
        <v>0</v>
      </c>
      <c r="J21" s="224">
        <v>0</v>
      </c>
      <c r="K21" s="224">
        <v>0</v>
      </c>
      <c r="L21" s="224">
        <v>0</v>
      </c>
      <c r="M21" s="182">
        <f t="shared" si="1"/>
        <v>400</v>
      </c>
      <c r="N21" s="183">
        <f t="shared" si="2"/>
        <v>0</v>
      </c>
      <c r="O21" s="183">
        <f t="shared" si="3"/>
        <v>0</v>
      </c>
      <c r="P21" s="183">
        <f t="shared" si="4"/>
        <v>0</v>
      </c>
      <c r="Q21" s="183">
        <f t="shared" si="5"/>
        <v>0</v>
      </c>
      <c r="R21" s="183">
        <f t="shared" si="6"/>
        <v>0</v>
      </c>
      <c r="S21" s="183">
        <f t="shared" si="7"/>
        <v>0</v>
      </c>
      <c r="T21" s="183">
        <f t="shared" si="8"/>
        <v>400</v>
      </c>
      <c r="U21" s="184">
        <f t="shared" si="9"/>
        <v>300</v>
      </c>
    </row>
    <row r="22" spans="1:21" x14ac:dyDescent="0.35">
      <c r="A22" s="223" t="s">
        <v>148</v>
      </c>
      <c r="B22" s="224"/>
      <c r="C22" s="179"/>
      <c r="D22" s="225"/>
      <c r="E22" s="179"/>
      <c r="F22" s="224"/>
      <c r="G22" s="224"/>
      <c r="H22" s="224"/>
      <c r="I22" s="224"/>
      <c r="J22" s="224"/>
      <c r="K22" s="224"/>
      <c r="L22" s="224"/>
      <c r="M22" s="182"/>
      <c r="N22" s="183"/>
      <c r="O22" s="183"/>
      <c r="P22" s="183"/>
      <c r="Q22" s="183"/>
      <c r="R22" s="183"/>
      <c r="S22" s="183"/>
      <c r="T22" s="183"/>
      <c r="U22" s="184"/>
    </row>
    <row r="23" spans="1:21" x14ac:dyDescent="0.35">
      <c r="A23" s="223" t="s">
        <v>149</v>
      </c>
      <c r="B23" s="224">
        <v>200</v>
      </c>
      <c r="C23" s="179" t="s">
        <v>126</v>
      </c>
      <c r="D23" s="225">
        <v>1</v>
      </c>
      <c r="E23" s="179" t="s">
        <v>139</v>
      </c>
      <c r="F23" s="224">
        <v>2</v>
      </c>
      <c r="G23" s="224">
        <v>0</v>
      </c>
      <c r="H23" s="224">
        <v>0</v>
      </c>
      <c r="I23" s="224">
        <v>0</v>
      </c>
      <c r="J23" s="224">
        <v>0</v>
      </c>
      <c r="K23" s="224">
        <v>0</v>
      </c>
      <c r="L23" s="224">
        <v>0</v>
      </c>
      <c r="M23" s="182">
        <f t="shared" ref="M23:M28" si="10">B23*D23*F23</f>
        <v>400</v>
      </c>
      <c r="N23" s="183">
        <f t="shared" ref="N23:N28" si="11">B23*D23*G23</f>
        <v>0</v>
      </c>
      <c r="O23" s="183">
        <f t="shared" si="3"/>
        <v>0</v>
      </c>
      <c r="P23" s="183">
        <f t="shared" ref="P23:P28" si="12">B23*D23*I23</f>
        <v>0</v>
      </c>
      <c r="Q23" s="183">
        <f t="shared" ref="Q23:Q28" si="13">B23*D23*J23</f>
        <v>0</v>
      </c>
      <c r="R23" s="183">
        <f t="shared" ref="R23:R28" si="14">B23*D23*K23</f>
        <v>0</v>
      </c>
      <c r="S23" s="183">
        <f t="shared" ref="S23:S28" si="15">B23*D23*L23</f>
        <v>0</v>
      </c>
      <c r="T23" s="183">
        <f t="shared" ref="T23:T28" si="16">SUM(M23:S23)</f>
        <v>400</v>
      </c>
      <c r="U23" s="184">
        <f t="shared" si="9"/>
        <v>300</v>
      </c>
    </row>
    <row r="24" spans="1:21" x14ac:dyDescent="0.35">
      <c r="A24" s="223" t="s">
        <v>150</v>
      </c>
      <c r="B24" s="224">
        <v>500</v>
      </c>
      <c r="C24" s="179" t="s">
        <v>141</v>
      </c>
      <c r="D24" s="225">
        <v>1</v>
      </c>
      <c r="E24" s="179" t="s">
        <v>139</v>
      </c>
      <c r="F24" s="224">
        <v>2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0</v>
      </c>
      <c r="M24" s="182">
        <f t="shared" si="10"/>
        <v>1000</v>
      </c>
      <c r="N24" s="183">
        <f t="shared" si="11"/>
        <v>0</v>
      </c>
      <c r="O24" s="183">
        <f t="shared" si="3"/>
        <v>0</v>
      </c>
      <c r="P24" s="183">
        <f t="shared" si="12"/>
        <v>0</v>
      </c>
      <c r="Q24" s="183">
        <f t="shared" si="13"/>
        <v>0</v>
      </c>
      <c r="R24" s="183">
        <f t="shared" si="14"/>
        <v>0</v>
      </c>
      <c r="S24" s="183">
        <f t="shared" si="15"/>
        <v>0</v>
      </c>
      <c r="T24" s="183">
        <f t="shared" si="16"/>
        <v>1000</v>
      </c>
      <c r="U24" s="184">
        <f t="shared" si="9"/>
        <v>750</v>
      </c>
    </row>
    <row r="25" spans="1:21" x14ac:dyDescent="0.35">
      <c r="A25" s="223" t="s">
        <v>151</v>
      </c>
      <c r="B25" s="224">
        <v>700</v>
      </c>
      <c r="C25" s="179" t="s">
        <v>143</v>
      </c>
      <c r="D25" s="225">
        <v>1</v>
      </c>
      <c r="E25" s="179" t="s">
        <v>139</v>
      </c>
      <c r="F25" s="224">
        <v>2</v>
      </c>
      <c r="G25" s="224">
        <v>0</v>
      </c>
      <c r="H25" s="224">
        <v>0</v>
      </c>
      <c r="I25" s="224">
        <v>0</v>
      </c>
      <c r="J25" s="224">
        <v>0</v>
      </c>
      <c r="K25" s="224">
        <v>0</v>
      </c>
      <c r="L25" s="224">
        <v>0</v>
      </c>
      <c r="M25" s="182">
        <f t="shared" si="10"/>
        <v>1400</v>
      </c>
      <c r="N25" s="183">
        <f t="shared" si="11"/>
        <v>0</v>
      </c>
      <c r="O25" s="183">
        <f t="shared" si="3"/>
        <v>0</v>
      </c>
      <c r="P25" s="183">
        <f t="shared" si="12"/>
        <v>0</v>
      </c>
      <c r="Q25" s="183">
        <f t="shared" si="13"/>
        <v>0</v>
      </c>
      <c r="R25" s="183">
        <f t="shared" si="14"/>
        <v>0</v>
      </c>
      <c r="S25" s="183">
        <f t="shared" si="15"/>
        <v>0</v>
      </c>
      <c r="T25" s="183">
        <f t="shared" si="16"/>
        <v>1400</v>
      </c>
      <c r="U25" s="184">
        <f t="shared" si="9"/>
        <v>1050</v>
      </c>
    </row>
    <row r="26" spans="1:21" x14ac:dyDescent="0.35">
      <c r="A26" s="223" t="s">
        <v>152</v>
      </c>
      <c r="B26" s="224">
        <v>450</v>
      </c>
      <c r="C26" s="179" t="s">
        <v>145</v>
      </c>
      <c r="D26" s="225">
        <v>1</v>
      </c>
      <c r="E26" s="179" t="s">
        <v>139</v>
      </c>
      <c r="F26" s="224">
        <v>2</v>
      </c>
      <c r="G26" s="224">
        <v>0</v>
      </c>
      <c r="H26" s="224">
        <v>0</v>
      </c>
      <c r="I26" s="224">
        <v>0</v>
      </c>
      <c r="J26" s="224">
        <v>0</v>
      </c>
      <c r="K26" s="224">
        <v>0</v>
      </c>
      <c r="L26" s="224">
        <v>0</v>
      </c>
      <c r="M26" s="182">
        <f t="shared" si="10"/>
        <v>900</v>
      </c>
      <c r="N26" s="183">
        <f t="shared" si="11"/>
        <v>0</v>
      </c>
      <c r="O26" s="183">
        <f t="shared" si="3"/>
        <v>0</v>
      </c>
      <c r="P26" s="183">
        <f t="shared" si="12"/>
        <v>0</v>
      </c>
      <c r="Q26" s="183">
        <f t="shared" si="13"/>
        <v>0</v>
      </c>
      <c r="R26" s="183">
        <f t="shared" si="14"/>
        <v>0</v>
      </c>
      <c r="S26" s="183">
        <f t="shared" si="15"/>
        <v>0</v>
      </c>
      <c r="T26" s="183">
        <f t="shared" si="16"/>
        <v>900</v>
      </c>
      <c r="U26" s="184">
        <f t="shared" si="9"/>
        <v>675</v>
      </c>
    </row>
    <row r="27" spans="1:21" x14ac:dyDescent="0.35">
      <c r="A27" s="223" t="s">
        <v>153</v>
      </c>
      <c r="B27" s="224">
        <v>200</v>
      </c>
      <c r="C27" s="179" t="s">
        <v>143</v>
      </c>
      <c r="D27" s="225">
        <v>1</v>
      </c>
      <c r="E27" s="179" t="s">
        <v>139</v>
      </c>
      <c r="F27" s="224">
        <v>2</v>
      </c>
      <c r="G27" s="224">
        <v>0</v>
      </c>
      <c r="H27" s="224">
        <v>0</v>
      </c>
      <c r="I27" s="224">
        <v>0</v>
      </c>
      <c r="J27" s="224">
        <v>0</v>
      </c>
      <c r="K27" s="224">
        <v>0</v>
      </c>
      <c r="L27" s="224">
        <v>0</v>
      </c>
      <c r="M27" s="182">
        <f t="shared" si="10"/>
        <v>400</v>
      </c>
      <c r="N27" s="183">
        <f t="shared" si="11"/>
        <v>0</v>
      </c>
      <c r="O27" s="183">
        <f t="shared" si="3"/>
        <v>0</v>
      </c>
      <c r="P27" s="183">
        <f t="shared" si="12"/>
        <v>0</v>
      </c>
      <c r="Q27" s="183">
        <f t="shared" si="13"/>
        <v>0</v>
      </c>
      <c r="R27" s="183">
        <f t="shared" si="14"/>
        <v>0</v>
      </c>
      <c r="S27" s="183">
        <f t="shared" si="15"/>
        <v>0</v>
      </c>
      <c r="T27" s="183">
        <f t="shared" si="16"/>
        <v>400</v>
      </c>
      <c r="U27" s="184">
        <f t="shared" si="9"/>
        <v>300</v>
      </c>
    </row>
    <row r="28" spans="1:21" x14ac:dyDescent="0.35">
      <c r="A28" s="223" t="s">
        <v>154</v>
      </c>
      <c r="B28" s="224">
        <v>100</v>
      </c>
      <c r="C28" s="179" t="s">
        <v>141</v>
      </c>
      <c r="D28" s="225">
        <v>1</v>
      </c>
      <c r="E28" s="179" t="s">
        <v>139</v>
      </c>
      <c r="F28" s="224">
        <v>2</v>
      </c>
      <c r="G28" s="224">
        <v>0</v>
      </c>
      <c r="H28" s="224">
        <v>0</v>
      </c>
      <c r="I28" s="224">
        <v>0</v>
      </c>
      <c r="J28" s="224">
        <v>0</v>
      </c>
      <c r="K28" s="224">
        <v>0</v>
      </c>
      <c r="L28" s="224">
        <v>0</v>
      </c>
      <c r="M28" s="182">
        <f t="shared" si="10"/>
        <v>200</v>
      </c>
      <c r="N28" s="183">
        <f t="shared" si="11"/>
        <v>0</v>
      </c>
      <c r="O28" s="183">
        <f t="shared" si="3"/>
        <v>0</v>
      </c>
      <c r="P28" s="183">
        <f t="shared" si="12"/>
        <v>0</v>
      </c>
      <c r="Q28" s="183">
        <f t="shared" si="13"/>
        <v>0</v>
      </c>
      <c r="R28" s="183">
        <f t="shared" si="14"/>
        <v>0</v>
      </c>
      <c r="S28" s="183">
        <f t="shared" si="15"/>
        <v>0</v>
      </c>
      <c r="T28" s="183">
        <f t="shared" si="16"/>
        <v>200</v>
      </c>
      <c r="U28" s="184">
        <f t="shared" si="9"/>
        <v>150</v>
      </c>
    </row>
    <row r="29" spans="1:21" x14ac:dyDescent="0.35">
      <c r="A29" s="223"/>
      <c r="B29" s="224"/>
      <c r="C29" s="224"/>
      <c r="D29" s="225"/>
      <c r="E29" s="224"/>
      <c r="F29" s="224"/>
      <c r="G29" s="224"/>
      <c r="H29" s="224"/>
      <c r="I29" s="224"/>
      <c r="J29" s="224"/>
      <c r="K29" s="224"/>
      <c r="L29" s="224"/>
      <c r="M29" s="293">
        <f>SUM(M15:M28)</f>
        <v>12900</v>
      </c>
      <c r="N29" s="227">
        <f t="shared" ref="N29:T29" si="17">SUM(N15:N28)</f>
        <v>0</v>
      </c>
      <c r="O29" s="227">
        <f t="shared" si="17"/>
        <v>0</v>
      </c>
      <c r="P29" s="227">
        <f t="shared" si="17"/>
        <v>0</v>
      </c>
      <c r="Q29" s="227">
        <f t="shared" si="17"/>
        <v>0</v>
      </c>
      <c r="R29" s="227">
        <f t="shared" si="17"/>
        <v>0</v>
      </c>
      <c r="S29" s="227">
        <f t="shared" si="17"/>
        <v>0</v>
      </c>
      <c r="T29" s="227">
        <f t="shared" si="17"/>
        <v>12900</v>
      </c>
      <c r="U29" s="228">
        <f>T29*0.75</f>
        <v>9675</v>
      </c>
    </row>
    <row r="30" spans="1:21" x14ac:dyDescent="0.35">
      <c r="A30" s="223"/>
      <c r="B30" s="224"/>
      <c r="C30" s="224"/>
      <c r="D30" s="225"/>
      <c r="E30" s="224"/>
      <c r="F30" s="224"/>
      <c r="G30" s="224"/>
      <c r="H30" s="224"/>
      <c r="I30" s="224"/>
      <c r="J30" s="224"/>
      <c r="K30" s="224"/>
      <c r="L30" s="224"/>
      <c r="M30" s="229"/>
      <c r="N30" s="229"/>
      <c r="O30" s="229"/>
      <c r="P30" s="229"/>
      <c r="Q30" s="229"/>
      <c r="R30" s="229"/>
      <c r="S30" s="229"/>
      <c r="T30" s="230"/>
      <c r="U30" s="222"/>
    </row>
    <row r="31" spans="1:21" x14ac:dyDescent="0.35">
      <c r="A31" s="217" t="s">
        <v>155</v>
      </c>
      <c r="B31" s="224"/>
      <c r="C31" s="179"/>
      <c r="D31" s="225"/>
      <c r="E31" s="179"/>
      <c r="F31" s="224"/>
      <c r="G31" s="224"/>
      <c r="H31" s="224"/>
      <c r="I31" s="224"/>
      <c r="J31" s="224"/>
      <c r="K31" s="224"/>
      <c r="L31" s="224"/>
      <c r="M31" s="183"/>
      <c r="N31" s="183"/>
      <c r="O31" s="183"/>
      <c r="P31" s="183"/>
      <c r="Q31" s="183"/>
      <c r="R31" s="183"/>
      <c r="S31" s="183"/>
      <c r="T31" s="183"/>
      <c r="U31" s="222"/>
    </row>
    <row r="32" spans="1:21" x14ac:dyDescent="0.35">
      <c r="A32" s="223" t="s">
        <v>156</v>
      </c>
      <c r="B32" s="224"/>
      <c r="C32" s="179"/>
      <c r="D32" s="225"/>
      <c r="E32" s="179"/>
      <c r="F32" s="224"/>
      <c r="G32" s="224"/>
      <c r="H32" s="224"/>
      <c r="I32" s="224"/>
      <c r="J32" s="224"/>
      <c r="K32" s="224"/>
      <c r="L32" s="224"/>
      <c r="M32" s="183"/>
      <c r="N32" s="183"/>
      <c r="O32" s="183"/>
      <c r="P32" s="183"/>
      <c r="Q32" s="183"/>
      <c r="R32" s="183"/>
      <c r="S32" s="183"/>
      <c r="T32" s="183"/>
      <c r="U32" s="222"/>
    </row>
    <row r="33" spans="1:21" x14ac:dyDescent="0.35">
      <c r="A33" s="223" t="s">
        <v>157</v>
      </c>
      <c r="B33" s="224">
        <v>200</v>
      </c>
      <c r="C33" s="179" t="s">
        <v>143</v>
      </c>
      <c r="D33" s="225">
        <v>2</v>
      </c>
      <c r="E33" s="179" t="s">
        <v>158</v>
      </c>
      <c r="F33" s="224">
        <v>0</v>
      </c>
      <c r="G33" s="224">
        <v>2</v>
      </c>
      <c r="H33" s="224">
        <v>0</v>
      </c>
      <c r="I33" s="224">
        <v>0</v>
      </c>
      <c r="J33" s="224">
        <v>0</v>
      </c>
      <c r="K33" s="224">
        <v>0</v>
      </c>
      <c r="L33" s="224">
        <v>0</v>
      </c>
      <c r="M33" s="183">
        <f t="shared" ref="M33:M43" si="18">B33*D33*F33</f>
        <v>0</v>
      </c>
      <c r="N33" s="182">
        <f t="shared" ref="N33:N43" si="19">B33*D33*G33</f>
        <v>800</v>
      </c>
      <c r="O33" s="183">
        <f t="shared" ref="O33:O43" si="20">B33*D33*H33</f>
        <v>0</v>
      </c>
      <c r="P33" s="183">
        <f t="shared" ref="P33:P43" si="21">B33*D33*I33</f>
        <v>0</v>
      </c>
      <c r="Q33" s="183">
        <f t="shared" ref="Q33:Q43" si="22">B33*D33*J33</f>
        <v>0</v>
      </c>
      <c r="R33" s="183">
        <f t="shared" ref="R33:R43" si="23">B33*D33*K33</f>
        <v>0</v>
      </c>
      <c r="S33" s="183">
        <f t="shared" ref="S33:S43" si="24">B33*D33*L33</f>
        <v>0</v>
      </c>
      <c r="T33" s="183">
        <f t="shared" ref="T33:T43" si="25">SUM(M33:S33)</f>
        <v>800</v>
      </c>
      <c r="U33" s="184">
        <f t="shared" ref="U33:U43" si="26">T33*0.75</f>
        <v>600</v>
      </c>
    </row>
    <row r="34" spans="1:21" x14ac:dyDescent="0.35">
      <c r="A34" s="223" t="s">
        <v>159</v>
      </c>
      <c r="B34" s="224">
        <v>100</v>
      </c>
      <c r="C34" s="179" t="s">
        <v>143</v>
      </c>
      <c r="D34" s="225">
        <v>2</v>
      </c>
      <c r="E34" s="179" t="s">
        <v>158</v>
      </c>
      <c r="F34" s="224">
        <v>0</v>
      </c>
      <c r="G34" s="224">
        <v>2</v>
      </c>
      <c r="H34" s="224">
        <v>0</v>
      </c>
      <c r="I34" s="224">
        <v>0</v>
      </c>
      <c r="J34" s="224">
        <v>0</v>
      </c>
      <c r="K34" s="224">
        <v>0</v>
      </c>
      <c r="L34" s="224">
        <v>0</v>
      </c>
      <c r="M34" s="183">
        <f t="shared" si="18"/>
        <v>0</v>
      </c>
      <c r="N34" s="182">
        <f t="shared" si="19"/>
        <v>400</v>
      </c>
      <c r="O34" s="183">
        <f t="shared" si="20"/>
        <v>0</v>
      </c>
      <c r="P34" s="183">
        <f t="shared" si="21"/>
        <v>0</v>
      </c>
      <c r="Q34" s="183">
        <f t="shared" si="22"/>
        <v>0</v>
      </c>
      <c r="R34" s="183">
        <f t="shared" si="23"/>
        <v>0</v>
      </c>
      <c r="S34" s="183">
        <f t="shared" si="24"/>
        <v>0</v>
      </c>
      <c r="T34" s="183">
        <f t="shared" si="25"/>
        <v>400</v>
      </c>
      <c r="U34" s="184">
        <f t="shared" si="26"/>
        <v>300</v>
      </c>
    </row>
    <row r="35" spans="1:21" x14ac:dyDescent="0.35">
      <c r="A35" s="223" t="s">
        <v>160</v>
      </c>
      <c r="B35" s="224">
        <v>500</v>
      </c>
      <c r="C35" s="179" t="s">
        <v>161</v>
      </c>
      <c r="D35" s="225">
        <v>1</v>
      </c>
      <c r="E35" s="179" t="s">
        <v>158</v>
      </c>
      <c r="F35" s="224">
        <v>0</v>
      </c>
      <c r="G35" s="224">
        <v>2</v>
      </c>
      <c r="H35" s="224">
        <v>0</v>
      </c>
      <c r="I35" s="224">
        <v>0</v>
      </c>
      <c r="J35" s="224">
        <v>0</v>
      </c>
      <c r="K35" s="224">
        <v>0</v>
      </c>
      <c r="L35" s="224">
        <v>0</v>
      </c>
      <c r="M35" s="183">
        <f t="shared" si="18"/>
        <v>0</v>
      </c>
      <c r="N35" s="182">
        <f t="shared" si="19"/>
        <v>1000</v>
      </c>
      <c r="O35" s="183">
        <f t="shared" si="20"/>
        <v>0</v>
      </c>
      <c r="P35" s="183">
        <f t="shared" si="21"/>
        <v>0</v>
      </c>
      <c r="Q35" s="183">
        <f t="shared" si="22"/>
        <v>0</v>
      </c>
      <c r="R35" s="183">
        <f t="shared" si="23"/>
        <v>0</v>
      </c>
      <c r="S35" s="183">
        <f t="shared" si="24"/>
        <v>0</v>
      </c>
      <c r="T35" s="183">
        <f t="shared" si="25"/>
        <v>1000</v>
      </c>
      <c r="U35" s="184">
        <f t="shared" si="26"/>
        <v>750</v>
      </c>
    </row>
    <row r="36" spans="1:21" x14ac:dyDescent="0.35">
      <c r="A36" s="223" t="s">
        <v>162</v>
      </c>
      <c r="B36" s="224">
        <v>500</v>
      </c>
      <c r="C36" s="179" t="s">
        <v>143</v>
      </c>
      <c r="D36" s="225">
        <v>2</v>
      </c>
      <c r="E36" s="179" t="s">
        <v>158</v>
      </c>
      <c r="F36" s="224">
        <v>0</v>
      </c>
      <c r="G36" s="224">
        <v>2</v>
      </c>
      <c r="H36" s="224">
        <v>0</v>
      </c>
      <c r="I36" s="224">
        <v>0</v>
      </c>
      <c r="J36" s="224">
        <v>0</v>
      </c>
      <c r="K36" s="224">
        <v>0</v>
      </c>
      <c r="L36" s="224">
        <v>0</v>
      </c>
      <c r="M36" s="183">
        <f t="shared" si="18"/>
        <v>0</v>
      </c>
      <c r="N36" s="182">
        <f t="shared" si="19"/>
        <v>2000</v>
      </c>
      <c r="O36" s="183">
        <f t="shared" si="20"/>
        <v>0</v>
      </c>
      <c r="P36" s="183">
        <f t="shared" si="21"/>
        <v>0</v>
      </c>
      <c r="Q36" s="183">
        <f t="shared" si="22"/>
        <v>0</v>
      </c>
      <c r="R36" s="183">
        <f t="shared" si="23"/>
        <v>0</v>
      </c>
      <c r="S36" s="183">
        <f t="shared" si="24"/>
        <v>0</v>
      </c>
      <c r="T36" s="183">
        <f t="shared" si="25"/>
        <v>2000</v>
      </c>
      <c r="U36" s="184">
        <f t="shared" si="26"/>
        <v>1500</v>
      </c>
    </row>
    <row r="37" spans="1:21" x14ac:dyDescent="0.35">
      <c r="A37" s="223" t="s">
        <v>140</v>
      </c>
      <c r="B37" s="224">
        <v>600</v>
      </c>
      <c r="C37" s="179" t="s">
        <v>141</v>
      </c>
      <c r="D37" s="225">
        <v>1</v>
      </c>
      <c r="E37" s="179" t="s">
        <v>158</v>
      </c>
      <c r="F37" s="224">
        <v>0</v>
      </c>
      <c r="G37" s="224">
        <v>2</v>
      </c>
      <c r="H37" s="224">
        <v>0</v>
      </c>
      <c r="I37" s="224">
        <v>0</v>
      </c>
      <c r="J37" s="224">
        <v>0</v>
      </c>
      <c r="K37" s="224">
        <v>0</v>
      </c>
      <c r="L37" s="224">
        <v>0</v>
      </c>
      <c r="M37" s="183">
        <f t="shared" si="18"/>
        <v>0</v>
      </c>
      <c r="N37" s="182">
        <f t="shared" si="19"/>
        <v>1200</v>
      </c>
      <c r="O37" s="183">
        <f t="shared" si="20"/>
        <v>0</v>
      </c>
      <c r="P37" s="183">
        <f t="shared" si="21"/>
        <v>0</v>
      </c>
      <c r="Q37" s="183">
        <f t="shared" si="22"/>
        <v>0</v>
      </c>
      <c r="R37" s="183">
        <f t="shared" si="23"/>
        <v>0</v>
      </c>
      <c r="S37" s="183">
        <f t="shared" si="24"/>
        <v>0</v>
      </c>
      <c r="T37" s="183">
        <f t="shared" si="25"/>
        <v>1200</v>
      </c>
      <c r="U37" s="184">
        <f t="shared" si="26"/>
        <v>900</v>
      </c>
    </row>
    <row r="38" spans="1:21" x14ac:dyDescent="0.35">
      <c r="A38" s="223" t="s">
        <v>142</v>
      </c>
      <c r="B38" s="224">
        <v>800</v>
      </c>
      <c r="C38" s="179" t="s">
        <v>143</v>
      </c>
      <c r="D38" s="225">
        <v>2</v>
      </c>
      <c r="E38" s="179" t="s">
        <v>158</v>
      </c>
      <c r="F38" s="224">
        <v>0</v>
      </c>
      <c r="G38" s="224">
        <v>2</v>
      </c>
      <c r="H38" s="224">
        <v>0</v>
      </c>
      <c r="I38" s="224">
        <v>0</v>
      </c>
      <c r="J38" s="224">
        <v>0</v>
      </c>
      <c r="K38" s="224">
        <v>0</v>
      </c>
      <c r="L38" s="224">
        <v>0</v>
      </c>
      <c r="M38" s="183">
        <f t="shared" si="18"/>
        <v>0</v>
      </c>
      <c r="N38" s="182">
        <f t="shared" si="19"/>
        <v>3200</v>
      </c>
      <c r="O38" s="183">
        <f t="shared" si="20"/>
        <v>0</v>
      </c>
      <c r="P38" s="183">
        <f t="shared" si="21"/>
        <v>0</v>
      </c>
      <c r="Q38" s="183">
        <f t="shared" si="22"/>
        <v>0</v>
      </c>
      <c r="R38" s="183">
        <f t="shared" si="23"/>
        <v>0</v>
      </c>
      <c r="S38" s="183">
        <f t="shared" si="24"/>
        <v>0</v>
      </c>
      <c r="T38" s="183">
        <f t="shared" si="25"/>
        <v>3200</v>
      </c>
      <c r="U38" s="184">
        <f t="shared" si="26"/>
        <v>2400</v>
      </c>
    </row>
    <row r="39" spans="1:21" x14ac:dyDescent="0.35">
      <c r="A39" s="223" t="s">
        <v>144</v>
      </c>
      <c r="B39" s="224">
        <v>600</v>
      </c>
      <c r="C39" s="179" t="s">
        <v>145</v>
      </c>
      <c r="D39" s="225">
        <v>1</v>
      </c>
      <c r="E39" s="179" t="s">
        <v>158</v>
      </c>
      <c r="F39" s="224">
        <v>0</v>
      </c>
      <c r="G39" s="224">
        <v>2</v>
      </c>
      <c r="H39" s="224">
        <v>0</v>
      </c>
      <c r="I39" s="224">
        <v>0</v>
      </c>
      <c r="J39" s="224">
        <v>0</v>
      </c>
      <c r="K39" s="224">
        <v>0</v>
      </c>
      <c r="L39" s="224">
        <v>0</v>
      </c>
      <c r="M39" s="183">
        <f t="shared" si="18"/>
        <v>0</v>
      </c>
      <c r="N39" s="182">
        <f t="shared" si="19"/>
        <v>1200</v>
      </c>
      <c r="O39" s="183">
        <f t="shared" si="20"/>
        <v>0</v>
      </c>
      <c r="P39" s="183">
        <f t="shared" si="21"/>
        <v>0</v>
      </c>
      <c r="Q39" s="183">
        <f t="shared" si="22"/>
        <v>0</v>
      </c>
      <c r="R39" s="183">
        <f t="shared" si="23"/>
        <v>0</v>
      </c>
      <c r="S39" s="183">
        <f t="shared" si="24"/>
        <v>0</v>
      </c>
      <c r="T39" s="183">
        <f t="shared" si="25"/>
        <v>1200</v>
      </c>
      <c r="U39" s="184">
        <f t="shared" si="26"/>
        <v>900</v>
      </c>
    </row>
    <row r="40" spans="1:21" x14ac:dyDescent="0.35">
      <c r="A40" s="223" t="s">
        <v>146</v>
      </c>
      <c r="B40" s="224">
        <v>250</v>
      </c>
      <c r="C40" s="179" t="s">
        <v>143</v>
      </c>
      <c r="D40" s="225">
        <v>2</v>
      </c>
      <c r="E40" s="179" t="s">
        <v>158</v>
      </c>
      <c r="F40" s="224">
        <v>0</v>
      </c>
      <c r="G40" s="224">
        <v>2</v>
      </c>
      <c r="H40" s="224">
        <v>0</v>
      </c>
      <c r="I40" s="224">
        <v>0</v>
      </c>
      <c r="J40" s="224">
        <v>0</v>
      </c>
      <c r="K40" s="224">
        <v>0</v>
      </c>
      <c r="L40" s="224">
        <v>0</v>
      </c>
      <c r="M40" s="183">
        <f t="shared" si="18"/>
        <v>0</v>
      </c>
      <c r="N40" s="182">
        <f t="shared" si="19"/>
        <v>1000</v>
      </c>
      <c r="O40" s="183">
        <f t="shared" si="20"/>
        <v>0</v>
      </c>
      <c r="P40" s="183">
        <f t="shared" si="21"/>
        <v>0</v>
      </c>
      <c r="Q40" s="183">
        <f t="shared" si="22"/>
        <v>0</v>
      </c>
      <c r="R40" s="183">
        <f t="shared" si="23"/>
        <v>0</v>
      </c>
      <c r="S40" s="183">
        <f t="shared" si="24"/>
        <v>0</v>
      </c>
      <c r="T40" s="183">
        <f t="shared" si="25"/>
        <v>1000</v>
      </c>
      <c r="U40" s="184">
        <f t="shared" si="26"/>
        <v>750</v>
      </c>
    </row>
    <row r="41" spans="1:21" x14ac:dyDescent="0.35">
      <c r="A41" s="223" t="s">
        <v>163</v>
      </c>
      <c r="B41" s="224">
        <v>200</v>
      </c>
      <c r="C41" s="179" t="s">
        <v>141</v>
      </c>
      <c r="D41" s="225">
        <v>1</v>
      </c>
      <c r="E41" s="179" t="s">
        <v>158</v>
      </c>
      <c r="F41" s="224">
        <v>0</v>
      </c>
      <c r="G41" s="224">
        <v>2</v>
      </c>
      <c r="H41" s="224">
        <v>0</v>
      </c>
      <c r="I41" s="224">
        <v>0</v>
      </c>
      <c r="J41" s="224">
        <v>0</v>
      </c>
      <c r="K41" s="224">
        <v>0</v>
      </c>
      <c r="L41" s="224">
        <v>0</v>
      </c>
      <c r="M41" s="183">
        <f t="shared" si="18"/>
        <v>0</v>
      </c>
      <c r="N41" s="182">
        <f t="shared" si="19"/>
        <v>400</v>
      </c>
      <c r="O41" s="183">
        <f t="shared" si="20"/>
        <v>0</v>
      </c>
      <c r="P41" s="183">
        <f t="shared" si="21"/>
        <v>0</v>
      </c>
      <c r="Q41" s="183">
        <f t="shared" si="22"/>
        <v>0</v>
      </c>
      <c r="R41" s="183">
        <f t="shared" si="23"/>
        <v>0</v>
      </c>
      <c r="S41" s="183">
        <f t="shared" si="24"/>
        <v>0</v>
      </c>
      <c r="T41" s="183">
        <f t="shared" si="25"/>
        <v>400</v>
      </c>
      <c r="U41" s="184">
        <f t="shared" si="26"/>
        <v>300</v>
      </c>
    </row>
    <row r="42" spans="1:21" x14ac:dyDescent="0.35">
      <c r="A42" s="223" t="s">
        <v>164</v>
      </c>
      <c r="B42" s="224">
        <v>700</v>
      </c>
      <c r="C42" s="179" t="s">
        <v>126</v>
      </c>
      <c r="D42" s="225">
        <v>3</v>
      </c>
      <c r="E42" s="179" t="s">
        <v>127</v>
      </c>
      <c r="F42" s="224">
        <v>0</v>
      </c>
      <c r="G42" s="224">
        <v>0</v>
      </c>
      <c r="H42" s="224">
        <v>1</v>
      </c>
      <c r="I42" s="224">
        <v>3</v>
      </c>
      <c r="J42" s="224">
        <v>8</v>
      </c>
      <c r="K42" s="224">
        <v>4</v>
      </c>
      <c r="L42" s="224">
        <v>0</v>
      </c>
      <c r="M42" s="183">
        <f t="shared" si="18"/>
        <v>0</v>
      </c>
      <c r="N42" s="182">
        <f t="shared" si="19"/>
        <v>0</v>
      </c>
      <c r="O42" s="182">
        <f t="shared" si="20"/>
        <v>2100</v>
      </c>
      <c r="P42" s="182">
        <f t="shared" si="21"/>
        <v>6300</v>
      </c>
      <c r="Q42" s="183">
        <f t="shared" si="22"/>
        <v>16800</v>
      </c>
      <c r="R42" s="183">
        <f t="shared" si="23"/>
        <v>8400</v>
      </c>
      <c r="S42" s="183">
        <f t="shared" si="24"/>
        <v>0</v>
      </c>
      <c r="T42" s="183">
        <f t="shared" si="25"/>
        <v>33600</v>
      </c>
      <c r="U42" s="184">
        <f t="shared" si="26"/>
        <v>25200</v>
      </c>
    </row>
    <row r="43" spans="1:21" x14ac:dyDescent="0.35">
      <c r="A43" s="178" t="s">
        <v>165</v>
      </c>
      <c r="B43" s="224">
        <v>800</v>
      </c>
      <c r="C43" s="179" t="s">
        <v>126</v>
      </c>
      <c r="D43" s="225">
        <v>1</v>
      </c>
      <c r="E43" s="179" t="s">
        <v>127</v>
      </c>
      <c r="F43" s="224">
        <v>0</v>
      </c>
      <c r="G43" s="224">
        <v>0</v>
      </c>
      <c r="H43" s="224">
        <v>1</v>
      </c>
      <c r="I43" s="224">
        <v>3</v>
      </c>
      <c r="J43" s="224">
        <v>8</v>
      </c>
      <c r="K43" s="224">
        <v>0</v>
      </c>
      <c r="L43" s="224">
        <v>0</v>
      </c>
      <c r="M43" s="183">
        <f t="shared" si="18"/>
        <v>0</v>
      </c>
      <c r="N43" s="182">
        <f t="shared" si="19"/>
        <v>0</v>
      </c>
      <c r="O43" s="182">
        <f t="shared" si="20"/>
        <v>800</v>
      </c>
      <c r="P43" s="182">
        <f t="shared" si="21"/>
        <v>2400</v>
      </c>
      <c r="Q43" s="183">
        <f t="shared" si="22"/>
        <v>6400</v>
      </c>
      <c r="R43" s="183">
        <f t="shared" si="23"/>
        <v>0</v>
      </c>
      <c r="S43" s="183">
        <f t="shared" si="24"/>
        <v>0</v>
      </c>
      <c r="T43" s="183">
        <f t="shared" si="25"/>
        <v>9600</v>
      </c>
      <c r="U43" s="184">
        <f t="shared" si="26"/>
        <v>7200</v>
      </c>
    </row>
    <row r="44" spans="1:21" x14ac:dyDescent="0.35">
      <c r="A44" s="231"/>
      <c r="B44" s="224"/>
      <c r="C44" s="224"/>
      <c r="D44" s="225"/>
      <c r="E44" s="224"/>
      <c r="F44" s="224"/>
      <c r="G44" s="224"/>
      <c r="H44" s="224"/>
      <c r="I44" s="224"/>
      <c r="J44" s="224"/>
      <c r="K44" s="224"/>
      <c r="L44" s="224"/>
      <c r="M44" s="227">
        <f t="shared" ref="M44:T44" si="27">SUM(M32:M43)</f>
        <v>0</v>
      </c>
      <c r="N44" s="226">
        <f t="shared" si="27"/>
        <v>11200</v>
      </c>
      <c r="O44" s="226">
        <f t="shared" si="27"/>
        <v>2900</v>
      </c>
      <c r="P44" s="226">
        <f t="shared" si="27"/>
        <v>8700</v>
      </c>
      <c r="Q44" s="227">
        <f t="shared" si="27"/>
        <v>23200</v>
      </c>
      <c r="R44" s="227">
        <f t="shared" si="27"/>
        <v>8400</v>
      </c>
      <c r="S44" s="227">
        <f t="shared" si="27"/>
        <v>0</v>
      </c>
      <c r="T44" s="227">
        <f t="shared" si="27"/>
        <v>54400</v>
      </c>
      <c r="U44" s="228">
        <f>T44*0.75</f>
        <v>40800</v>
      </c>
    </row>
    <row r="45" spans="1:21" x14ac:dyDescent="0.35">
      <c r="A45" s="231"/>
      <c r="B45" s="224"/>
      <c r="C45" s="224"/>
      <c r="D45" s="225"/>
      <c r="E45" s="224"/>
      <c r="F45" s="224"/>
      <c r="G45" s="224"/>
      <c r="H45" s="224"/>
      <c r="I45" s="224"/>
      <c r="J45" s="224"/>
      <c r="K45" s="224"/>
      <c r="L45" s="224"/>
      <c r="M45" s="227"/>
      <c r="N45" s="227"/>
      <c r="O45" s="227"/>
      <c r="P45" s="294">
        <f>P44+O44+N44</f>
        <v>22800</v>
      </c>
      <c r="Q45" s="227"/>
      <c r="R45" s="227"/>
      <c r="S45" s="227"/>
      <c r="T45" s="227"/>
      <c r="U45" s="222"/>
    </row>
    <row r="46" spans="1:21" ht="26.5" x14ac:dyDescent="0.35">
      <c r="A46" s="232" t="s">
        <v>166</v>
      </c>
      <c r="B46" s="224"/>
      <c r="C46" s="224"/>
      <c r="D46" s="225"/>
      <c r="E46" s="224"/>
      <c r="F46" s="224"/>
      <c r="G46" s="224"/>
      <c r="H46" s="224"/>
      <c r="I46" s="224"/>
      <c r="J46" s="224"/>
      <c r="K46" s="224"/>
      <c r="L46" s="224"/>
      <c r="M46" s="233"/>
      <c r="N46" s="233"/>
      <c r="O46" s="233"/>
      <c r="P46" s="233"/>
      <c r="Q46" s="234"/>
      <c r="R46" s="233"/>
      <c r="S46" s="233"/>
      <c r="T46" s="233"/>
      <c r="U46" s="222"/>
    </row>
    <row r="47" spans="1:21" ht="26" x14ac:dyDescent="0.35">
      <c r="A47" s="235" t="s">
        <v>167</v>
      </c>
      <c r="B47" s="224">
        <v>0</v>
      </c>
      <c r="C47" s="179" t="s">
        <v>168</v>
      </c>
      <c r="D47" s="225">
        <v>0</v>
      </c>
      <c r="E47" s="179" t="s">
        <v>168</v>
      </c>
      <c r="F47" s="224">
        <v>0</v>
      </c>
      <c r="G47" s="224">
        <v>0</v>
      </c>
      <c r="H47" s="224">
        <v>0</v>
      </c>
      <c r="I47" s="224">
        <v>0</v>
      </c>
      <c r="J47" s="224">
        <v>0</v>
      </c>
      <c r="K47" s="224">
        <v>0</v>
      </c>
      <c r="L47" s="224">
        <v>0</v>
      </c>
      <c r="M47" s="183">
        <f>B46*D46*F46</f>
        <v>0</v>
      </c>
      <c r="N47" s="182">
        <f>B47*D47*G47</f>
        <v>0</v>
      </c>
      <c r="O47" s="183">
        <f>B47*D47*H47</f>
        <v>0</v>
      </c>
      <c r="P47" s="183">
        <f>B47*D47*I47</f>
        <v>0</v>
      </c>
      <c r="Q47" s="183">
        <f>B46*D46*J46</f>
        <v>0</v>
      </c>
      <c r="R47" s="183">
        <f>B46*D46*K46</f>
        <v>0</v>
      </c>
      <c r="S47" s="183">
        <f>B47*D47*L47</f>
        <v>0</v>
      </c>
      <c r="T47" s="183">
        <f>SUM(M47:S47)</f>
        <v>0</v>
      </c>
      <c r="U47" s="222"/>
    </row>
    <row r="48" spans="1:21" x14ac:dyDescent="0.35">
      <c r="A48" s="236"/>
      <c r="B48" s="224"/>
      <c r="C48" s="224"/>
      <c r="D48" s="225"/>
      <c r="E48" s="224"/>
      <c r="F48" s="224"/>
      <c r="G48" s="224"/>
      <c r="H48" s="224"/>
      <c r="I48" s="224"/>
      <c r="J48" s="224"/>
      <c r="K48" s="224"/>
      <c r="L48" s="224"/>
      <c r="M48" s="221">
        <v>0</v>
      </c>
      <c r="N48" s="237">
        <v>0</v>
      </c>
      <c r="O48" s="221">
        <v>0</v>
      </c>
      <c r="P48" s="295">
        <v>0</v>
      </c>
      <c r="Q48" s="221">
        <v>0</v>
      </c>
      <c r="R48" s="221">
        <v>0</v>
      </c>
      <c r="S48" s="221">
        <v>0</v>
      </c>
      <c r="T48" s="221">
        <v>0</v>
      </c>
      <c r="U48" s="228">
        <f>T48*0.75</f>
        <v>0</v>
      </c>
    </row>
    <row r="49" spans="1:21" x14ac:dyDescent="0.35">
      <c r="A49" s="231"/>
      <c r="B49" s="224"/>
      <c r="C49" s="224"/>
      <c r="D49" s="225"/>
      <c r="E49" s="224"/>
      <c r="F49" s="224"/>
      <c r="G49" s="224"/>
      <c r="H49" s="224"/>
      <c r="I49" s="224"/>
      <c r="J49" s="224"/>
      <c r="K49" s="224"/>
      <c r="L49" s="224"/>
      <c r="M49" s="229"/>
      <c r="N49" s="229"/>
      <c r="O49" s="229"/>
      <c r="P49" s="229"/>
      <c r="Q49" s="229"/>
      <c r="R49" s="229"/>
      <c r="S49" s="229"/>
      <c r="T49" s="230"/>
      <c r="U49" s="222"/>
    </row>
    <row r="50" spans="1:21" x14ac:dyDescent="0.35">
      <c r="A50" s="217" t="s">
        <v>169</v>
      </c>
      <c r="B50" s="224"/>
      <c r="C50" s="224"/>
      <c r="D50" s="225"/>
      <c r="E50" s="224"/>
      <c r="F50" s="224"/>
      <c r="G50" s="224"/>
      <c r="H50" s="224"/>
      <c r="I50" s="224"/>
      <c r="J50" s="224"/>
      <c r="K50" s="224"/>
      <c r="L50" s="224"/>
      <c r="M50" s="229"/>
      <c r="N50" s="229"/>
      <c r="O50" s="229"/>
      <c r="P50" s="229"/>
      <c r="Q50" s="229"/>
      <c r="R50" s="229"/>
      <c r="S50" s="229"/>
      <c r="T50" s="230"/>
      <c r="U50" s="222"/>
    </row>
    <row r="51" spans="1:21" x14ac:dyDescent="0.35">
      <c r="A51" s="223" t="s">
        <v>170</v>
      </c>
      <c r="B51" s="224">
        <v>200</v>
      </c>
      <c r="C51" s="179" t="s">
        <v>143</v>
      </c>
      <c r="D51" s="225">
        <v>2</v>
      </c>
      <c r="E51" s="179" t="s">
        <v>171</v>
      </c>
      <c r="F51" s="224">
        <v>0</v>
      </c>
      <c r="G51" s="224">
        <v>0</v>
      </c>
      <c r="H51" s="224">
        <v>1</v>
      </c>
      <c r="I51" s="224">
        <v>1</v>
      </c>
      <c r="J51" s="224">
        <v>1</v>
      </c>
      <c r="K51" s="224">
        <v>0</v>
      </c>
      <c r="L51" s="224">
        <v>0</v>
      </c>
      <c r="M51" s="183">
        <f>B51*D51*F51</f>
        <v>0</v>
      </c>
      <c r="N51" s="183">
        <f t="shared" ref="N51:N58" si="28">B51*D51*G51</f>
        <v>0</v>
      </c>
      <c r="O51" s="183">
        <f t="shared" ref="O51:O58" si="29">B51*D51*H51</f>
        <v>400</v>
      </c>
      <c r="P51" s="183">
        <f t="shared" ref="P51:P58" si="30">B51*D51*I51</f>
        <v>400</v>
      </c>
      <c r="Q51" s="183">
        <f t="shared" ref="Q51:Q58" si="31">B51*D51*J51</f>
        <v>400</v>
      </c>
      <c r="R51" s="183">
        <f t="shared" ref="R51:R58" si="32">B51*D51*K51</f>
        <v>0</v>
      </c>
      <c r="S51" s="183">
        <f t="shared" ref="S51:S58" si="33">B51*D51*L51</f>
        <v>0</v>
      </c>
      <c r="T51" s="183">
        <f t="shared" ref="T51:T58" si="34">SUM(M51:S51)</f>
        <v>1200</v>
      </c>
      <c r="U51" s="184">
        <f t="shared" ref="U51:U58" si="35">T51*0.75</f>
        <v>900</v>
      </c>
    </row>
    <row r="52" spans="1:21" x14ac:dyDescent="0.35">
      <c r="A52" s="223" t="s">
        <v>172</v>
      </c>
      <c r="B52" s="224">
        <v>100</v>
      </c>
      <c r="C52" s="179" t="s">
        <v>143</v>
      </c>
      <c r="D52" s="225">
        <v>2</v>
      </c>
      <c r="E52" s="179" t="s">
        <v>171</v>
      </c>
      <c r="F52" s="224">
        <v>0</v>
      </c>
      <c r="G52" s="224">
        <v>0</v>
      </c>
      <c r="H52" s="224">
        <v>1</v>
      </c>
      <c r="I52" s="224">
        <v>1</v>
      </c>
      <c r="J52" s="224">
        <v>1</v>
      </c>
      <c r="K52" s="224">
        <v>0</v>
      </c>
      <c r="L52" s="224">
        <v>0</v>
      </c>
      <c r="M52" s="183">
        <f t="shared" ref="M52:M58" si="36">B52*D52*F52</f>
        <v>0</v>
      </c>
      <c r="N52" s="183">
        <f t="shared" si="28"/>
        <v>0</v>
      </c>
      <c r="O52" s="183">
        <f t="shared" si="29"/>
        <v>200</v>
      </c>
      <c r="P52" s="183">
        <f t="shared" si="30"/>
        <v>200</v>
      </c>
      <c r="Q52" s="183">
        <f t="shared" si="31"/>
        <v>200</v>
      </c>
      <c r="R52" s="183">
        <f t="shared" si="32"/>
        <v>0</v>
      </c>
      <c r="S52" s="183">
        <f t="shared" si="33"/>
        <v>0</v>
      </c>
      <c r="T52" s="183">
        <f t="shared" si="34"/>
        <v>600</v>
      </c>
      <c r="U52" s="184">
        <f t="shared" si="35"/>
        <v>450</v>
      </c>
    </row>
    <row r="53" spans="1:21" x14ac:dyDescent="0.35">
      <c r="A53" s="223" t="s">
        <v>173</v>
      </c>
      <c r="B53" s="224">
        <v>500</v>
      </c>
      <c r="C53" s="179" t="s">
        <v>143</v>
      </c>
      <c r="D53" s="225">
        <v>2</v>
      </c>
      <c r="E53" s="179" t="s">
        <v>171</v>
      </c>
      <c r="F53" s="224">
        <v>0</v>
      </c>
      <c r="G53" s="224">
        <v>0</v>
      </c>
      <c r="H53" s="224">
        <v>1</v>
      </c>
      <c r="I53" s="224">
        <v>1</v>
      </c>
      <c r="J53" s="224">
        <v>1</v>
      </c>
      <c r="K53" s="224">
        <v>0</v>
      </c>
      <c r="L53" s="224">
        <v>0</v>
      </c>
      <c r="M53" s="183">
        <f t="shared" si="36"/>
        <v>0</v>
      </c>
      <c r="N53" s="183">
        <f t="shared" si="28"/>
        <v>0</v>
      </c>
      <c r="O53" s="183">
        <f t="shared" si="29"/>
        <v>1000</v>
      </c>
      <c r="P53" s="183">
        <f t="shared" si="30"/>
        <v>1000</v>
      </c>
      <c r="Q53" s="183">
        <f t="shared" si="31"/>
        <v>1000</v>
      </c>
      <c r="R53" s="183">
        <f t="shared" si="32"/>
        <v>0</v>
      </c>
      <c r="S53" s="183">
        <f t="shared" si="33"/>
        <v>0</v>
      </c>
      <c r="T53" s="183">
        <f t="shared" si="34"/>
        <v>3000</v>
      </c>
      <c r="U53" s="184">
        <f t="shared" si="35"/>
        <v>2250</v>
      </c>
    </row>
    <row r="54" spans="1:21" x14ac:dyDescent="0.35">
      <c r="A54" s="223" t="s">
        <v>150</v>
      </c>
      <c r="B54" s="224">
        <v>600</v>
      </c>
      <c r="C54" s="179" t="s">
        <v>141</v>
      </c>
      <c r="D54" s="225">
        <v>1</v>
      </c>
      <c r="E54" s="179" t="s">
        <v>171</v>
      </c>
      <c r="F54" s="224">
        <v>0</v>
      </c>
      <c r="G54" s="224">
        <v>0</v>
      </c>
      <c r="H54" s="224">
        <v>1</v>
      </c>
      <c r="I54" s="224">
        <v>1</v>
      </c>
      <c r="J54" s="224">
        <v>1</v>
      </c>
      <c r="K54" s="224">
        <v>0</v>
      </c>
      <c r="L54" s="224">
        <v>0</v>
      </c>
      <c r="M54" s="183">
        <f t="shared" si="36"/>
        <v>0</v>
      </c>
      <c r="N54" s="183">
        <f t="shared" si="28"/>
        <v>0</v>
      </c>
      <c r="O54" s="183">
        <f t="shared" si="29"/>
        <v>600</v>
      </c>
      <c r="P54" s="183">
        <f t="shared" si="30"/>
        <v>600</v>
      </c>
      <c r="Q54" s="183">
        <f t="shared" si="31"/>
        <v>600</v>
      </c>
      <c r="R54" s="183">
        <f t="shared" si="32"/>
        <v>0</v>
      </c>
      <c r="S54" s="183">
        <f t="shared" si="33"/>
        <v>0</v>
      </c>
      <c r="T54" s="183">
        <f t="shared" si="34"/>
        <v>1800</v>
      </c>
      <c r="U54" s="184">
        <f t="shared" si="35"/>
        <v>1350</v>
      </c>
    </row>
    <row r="55" spans="1:21" x14ac:dyDescent="0.35">
      <c r="A55" s="223" t="s">
        <v>151</v>
      </c>
      <c r="B55" s="224">
        <v>800</v>
      </c>
      <c r="C55" s="179" t="s">
        <v>143</v>
      </c>
      <c r="D55" s="225">
        <v>2</v>
      </c>
      <c r="E55" s="179" t="s">
        <v>171</v>
      </c>
      <c r="F55" s="224">
        <v>0</v>
      </c>
      <c r="G55" s="224">
        <v>0</v>
      </c>
      <c r="H55" s="224">
        <v>1</v>
      </c>
      <c r="I55" s="224">
        <v>1</v>
      </c>
      <c r="J55" s="224">
        <v>1</v>
      </c>
      <c r="K55" s="224">
        <v>0</v>
      </c>
      <c r="L55" s="224">
        <v>0</v>
      </c>
      <c r="M55" s="183">
        <f t="shared" si="36"/>
        <v>0</v>
      </c>
      <c r="N55" s="183">
        <f t="shared" si="28"/>
        <v>0</v>
      </c>
      <c r="O55" s="183">
        <f t="shared" si="29"/>
        <v>1600</v>
      </c>
      <c r="P55" s="183">
        <f t="shared" si="30"/>
        <v>1600</v>
      </c>
      <c r="Q55" s="183">
        <f t="shared" si="31"/>
        <v>1600</v>
      </c>
      <c r="R55" s="183">
        <f t="shared" si="32"/>
        <v>0</v>
      </c>
      <c r="S55" s="183">
        <f t="shared" si="33"/>
        <v>0</v>
      </c>
      <c r="T55" s="183">
        <f t="shared" si="34"/>
        <v>4800</v>
      </c>
      <c r="U55" s="184">
        <f t="shared" si="35"/>
        <v>3600</v>
      </c>
    </row>
    <row r="56" spans="1:21" x14ac:dyDescent="0.35">
      <c r="A56" s="223" t="s">
        <v>152</v>
      </c>
      <c r="B56" s="224">
        <v>600</v>
      </c>
      <c r="C56" s="179" t="s">
        <v>145</v>
      </c>
      <c r="D56" s="225">
        <v>1</v>
      </c>
      <c r="E56" s="179" t="s">
        <v>171</v>
      </c>
      <c r="F56" s="224">
        <v>0</v>
      </c>
      <c r="G56" s="224">
        <v>0</v>
      </c>
      <c r="H56" s="224">
        <v>1</v>
      </c>
      <c r="I56" s="224">
        <v>1</v>
      </c>
      <c r="J56" s="224">
        <v>1</v>
      </c>
      <c r="K56" s="224">
        <v>0</v>
      </c>
      <c r="L56" s="224">
        <v>0</v>
      </c>
      <c r="M56" s="183">
        <f t="shared" si="36"/>
        <v>0</v>
      </c>
      <c r="N56" s="183">
        <f t="shared" si="28"/>
        <v>0</v>
      </c>
      <c r="O56" s="183">
        <f t="shared" si="29"/>
        <v>600</v>
      </c>
      <c r="P56" s="183">
        <f t="shared" si="30"/>
        <v>600</v>
      </c>
      <c r="Q56" s="183">
        <f t="shared" si="31"/>
        <v>600</v>
      </c>
      <c r="R56" s="183">
        <f t="shared" si="32"/>
        <v>0</v>
      </c>
      <c r="S56" s="183">
        <f t="shared" si="33"/>
        <v>0</v>
      </c>
      <c r="T56" s="183">
        <f t="shared" si="34"/>
        <v>1800</v>
      </c>
      <c r="U56" s="184">
        <f t="shared" si="35"/>
        <v>1350</v>
      </c>
    </row>
    <row r="57" spans="1:21" x14ac:dyDescent="0.35">
      <c r="A57" s="223" t="s">
        <v>153</v>
      </c>
      <c r="B57" s="224">
        <v>250</v>
      </c>
      <c r="C57" s="179" t="s">
        <v>143</v>
      </c>
      <c r="D57" s="225">
        <v>2</v>
      </c>
      <c r="E57" s="179" t="s">
        <v>171</v>
      </c>
      <c r="F57" s="224">
        <v>0</v>
      </c>
      <c r="G57" s="224">
        <v>0</v>
      </c>
      <c r="H57" s="224">
        <v>1</v>
      </c>
      <c r="I57" s="224">
        <v>1</v>
      </c>
      <c r="J57" s="224">
        <v>1</v>
      </c>
      <c r="K57" s="224">
        <v>0</v>
      </c>
      <c r="L57" s="224">
        <v>0</v>
      </c>
      <c r="M57" s="183">
        <f t="shared" si="36"/>
        <v>0</v>
      </c>
      <c r="N57" s="183">
        <f t="shared" si="28"/>
        <v>0</v>
      </c>
      <c r="O57" s="183">
        <f t="shared" si="29"/>
        <v>500</v>
      </c>
      <c r="P57" s="183">
        <f t="shared" si="30"/>
        <v>500</v>
      </c>
      <c r="Q57" s="183">
        <f t="shared" si="31"/>
        <v>500</v>
      </c>
      <c r="R57" s="183">
        <f t="shared" si="32"/>
        <v>0</v>
      </c>
      <c r="S57" s="183">
        <f t="shared" si="33"/>
        <v>0</v>
      </c>
      <c r="T57" s="183">
        <f t="shared" si="34"/>
        <v>1500</v>
      </c>
      <c r="U57" s="184">
        <f t="shared" si="35"/>
        <v>1125</v>
      </c>
    </row>
    <row r="58" spans="1:21" x14ac:dyDescent="0.35">
      <c r="A58" s="223" t="s">
        <v>174</v>
      </c>
      <c r="B58" s="224">
        <v>200</v>
      </c>
      <c r="C58" s="179" t="s">
        <v>141</v>
      </c>
      <c r="D58" s="225">
        <v>1</v>
      </c>
      <c r="E58" s="179" t="s">
        <v>171</v>
      </c>
      <c r="F58" s="224">
        <v>0</v>
      </c>
      <c r="G58" s="224">
        <v>0</v>
      </c>
      <c r="H58" s="224">
        <v>1</v>
      </c>
      <c r="I58" s="224">
        <v>1</v>
      </c>
      <c r="J58" s="224">
        <v>1</v>
      </c>
      <c r="K58" s="224">
        <v>0</v>
      </c>
      <c r="L58" s="224">
        <v>0</v>
      </c>
      <c r="M58" s="183">
        <f t="shared" si="36"/>
        <v>0</v>
      </c>
      <c r="N58" s="183">
        <f t="shared" si="28"/>
        <v>0</v>
      </c>
      <c r="O58" s="183">
        <f t="shared" si="29"/>
        <v>200</v>
      </c>
      <c r="P58" s="183">
        <f t="shared" si="30"/>
        <v>200</v>
      </c>
      <c r="Q58" s="183">
        <f t="shared" si="31"/>
        <v>200</v>
      </c>
      <c r="R58" s="183">
        <f t="shared" si="32"/>
        <v>0</v>
      </c>
      <c r="S58" s="183">
        <f t="shared" si="33"/>
        <v>0</v>
      </c>
      <c r="T58" s="183">
        <f t="shared" si="34"/>
        <v>600</v>
      </c>
      <c r="U58" s="184">
        <f t="shared" si="35"/>
        <v>450</v>
      </c>
    </row>
    <row r="59" spans="1:21" x14ac:dyDescent="0.35">
      <c r="A59" s="217"/>
      <c r="B59" s="224"/>
      <c r="C59" s="224"/>
      <c r="D59" s="225"/>
      <c r="E59" s="224"/>
      <c r="F59" s="224"/>
      <c r="G59" s="224"/>
      <c r="H59" s="224"/>
      <c r="I59" s="224"/>
      <c r="J59" s="224"/>
      <c r="K59" s="224"/>
      <c r="L59" s="224"/>
      <c r="M59" s="221">
        <f t="shared" ref="M59:T59" si="37">SUM(M51:M58)</f>
        <v>0</v>
      </c>
      <c r="N59" s="221">
        <f t="shared" si="37"/>
        <v>0</v>
      </c>
      <c r="O59" s="221">
        <f t="shared" si="37"/>
        <v>5100</v>
      </c>
      <c r="P59" s="221">
        <f t="shared" si="37"/>
        <v>5100</v>
      </c>
      <c r="Q59" s="221">
        <f t="shared" si="37"/>
        <v>5100</v>
      </c>
      <c r="R59" s="221">
        <f t="shared" si="37"/>
        <v>0</v>
      </c>
      <c r="S59" s="221">
        <f t="shared" si="37"/>
        <v>0</v>
      </c>
      <c r="T59" s="221">
        <f t="shared" si="37"/>
        <v>15300</v>
      </c>
      <c r="U59" s="228">
        <f>T59*0.75</f>
        <v>11475</v>
      </c>
    </row>
    <row r="60" spans="1:21" x14ac:dyDescent="0.35">
      <c r="A60" s="223"/>
      <c r="B60" s="224"/>
      <c r="C60" s="224"/>
      <c r="D60" s="225"/>
      <c r="E60" s="224"/>
      <c r="F60" s="224"/>
      <c r="G60" s="224"/>
      <c r="H60" s="224"/>
      <c r="I60" s="224"/>
      <c r="J60" s="224"/>
      <c r="K60" s="224"/>
      <c r="L60" s="224"/>
      <c r="M60" s="233"/>
      <c r="N60" s="233"/>
      <c r="O60" s="233"/>
      <c r="P60" s="296">
        <f>P59+O59</f>
        <v>10200</v>
      </c>
      <c r="Q60" s="233"/>
      <c r="R60" s="233"/>
      <c r="S60" s="233"/>
      <c r="T60" s="233"/>
      <c r="U60" s="222"/>
    </row>
    <row r="61" spans="1:21" x14ac:dyDescent="0.35">
      <c r="A61" s="217" t="s">
        <v>175</v>
      </c>
      <c r="B61" s="224"/>
      <c r="C61" s="224"/>
      <c r="D61" s="225"/>
      <c r="E61" s="224"/>
      <c r="F61" s="224"/>
      <c r="G61" s="224"/>
      <c r="H61" s="224"/>
      <c r="I61" s="224"/>
      <c r="J61" s="224"/>
      <c r="K61" s="224"/>
      <c r="L61" s="224"/>
      <c r="M61" s="229"/>
      <c r="N61" s="229"/>
      <c r="O61" s="229"/>
      <c r="P61" s="229"/>
      <c r="Q61" s="229"/>
      <c r="R61" s="229"/>
      <c r="S61" s="229"/>
      <c r="T61" s="230"/>
      <c r="U61" s="222"/>
    </row>
    <row r="62" spans="1:21" x14ac:dyDescent="0.35">
      <c r="A62" s="223" t="s">
        <v>170</v>
      </c>
      <c r="B62" s="224">
        <v>200</v>
      </c>
      <c r="C62" s="179" t="s">
        <v>143</v>
      </c>
      <c r="D62" s="225">
        <v>2</v>
      </c>
      <c r="E62" s="179" t="s">
        <v>171</v>
      </c>
      <c r="F62" s="224">
        <v>0</v>
      </c>
      <c r="G62" s="224">
        <v>0</v>
      </c>
      <c r="H62" s="224">
        <v>0</v>
      </c>
      <c r="I62" s="224">
        <v>3</v>
      </c>
      <c r="J62" s="224">
        <v>6</v>
      </c>
      <c r="K62" s="224">
        <v>0</v>
      </c>
      <c r="L62" s="224">
        <v>0</v>
      </c>
      <c r="M62" s="183">
        <f>B62*D62*F62</f>
        <v>0</v>
      </c>
      <c r="N62" s="183">
        <f t="shared" ref="N62:N69" si="38">B62*D62*G62</f>
        <v>0</v>
      </c>
      <c r="O62" s="183">
        <f t="shared" ref="O62:O69" si="39">B62*D62*H62</f>
        <v>0</v>
      </c>
      <c r="P62" s="183">
        <f t="shared" ref="P62:P69" si="40">B62*D62*I62</f>
        <v>1200</v>
      </c>
      <c r="Q62" s="183">
        <f t="shared" ref="Q62:Q69" si="41">B62*D62*J62</f>
        <v>2400</v>
      </c>
      <c r="R62" s="183">
        <f t="shared" ref="R62:R69" si="42">B62*D62*K62</f>
        <v>0</v>
      </c>
      <c r="S62" s="183">
        <f t="shared" ref="S62:S69" si="43">B62*D62*L62</f>
        <v>0</v>
      </c>
      <c r="T62" s="183">
        <f t="shared" ref="T62:T69" si="44">SUM(M62:S62)</f>
        <v>3600</v>
      </c>
      <c r="U62" s="184">
        <f>T62*0.75</f>
        <v>2700</v>
      </c>
    </row>
    <row r="63" spans="1:21" x14ac:dyDescent="0.35">
      <c r="A63" s="223" t="s">
        <v>172</v>
      </c>
      <c r="B63" s="224">
        <v>100</v>
      </c>
      <c r="C63" s="179" t="s">
        <v>143</v>
      </c>
      <c r="D63" s="225">
        <v>2</v>
      </c>
      <c r="E63" s="179" t="s">
        <v>171</v>
      </c>
      <c r="F63" s="224">
        <v>0</v>
      </c>
      <c r="G63" s="224">
        <v>0</v>
      </c>
      <c r="H63" s="224">
        <v>0</v>
      </c>
      <c r="I63" s="224">
        <v>3</v>
      </c>
      <c r="J63" s="224">
        <v>6</v>
      </c>
      <c r="K63" s="224">
        <v>0</v>
      </c>
      <c r="L63" s="224">
        <v>0</v>
      </c>
      <c r="M63" s="183">
        <f t="shared" ref="M63:M69" si="45">B63*D63*F63</f>
        <v>0</v>
      </c>
      <c r="N63" s="183">
        <f t="shared" si="38"/>
        <v>0</v>
      </c>
      <c r="O63" s="183">
        <f t="shared" si="39"/>
        <v>0</v>
      </c>
      <c r="P63" s="183">
        <f t="shared" si="40"/>
        <v>600</v>
      </c>
      <c r="Q63" s="183">
        <f t="shared" si="41"/>
        <v>1200</v>
      </c>
      <c r="R63" s="183">
        <f t="shared" si="42"/>
        <v>0</v>
      </c>
      <c r="S63" s="183">
        <f t="shared" si="43"/>
        <v>0</v>
      </c>
      <c r="T63" s="183">
        <f t="shared" si="44"/>
        <v>1800</v>
      </c>
      <c r="U63" s="184">
        <f t="shared" ref="U63:U69" si="46">T63*0.75</f>
        <v>1350</v>
      </c>
    </row>
    <row r="64" spans="1:21" x14ac:dyDescent="0.35">
      <c r="A64" s="223" t="s">
        <v>173</v>
      </c>
      <c r="B64" s="224">
        <v>500</v>
      </c>
      <c r="C64" s="179" t="s">
        <v>143</v>
      </c>
      <c r="D64" s="225">
        <v>2</v>
      </c>
      <c r="E64" s="179" t="s">
        <v>171</v>
      </c>
      <c r="F64" s="224">
        <v>0</v>
      </c>
      <c r="G64" s="224">
        <v>0</v>
      </c>
      <c r="H64" s="224">
        <v>0</v>
      </c>
      <c r="I64" s="224">
        <v>3</v>
      </c>
      <c r="J64" s="224">
        <v>6</v>
      </c>
      <c r="K64" s="224">
        <v>0</v>
      </c>
      <c r="L64" s="224">
        <v>0</v>
      </c>
      <c r="M64" s="183">
        <f t="shared" si="45"/>
        <v>0</v>
      </c>
      <c r="N64" s="183">
        <f t="shared" si="38"/>
        <v>0</v>
      </c>
      <c r="O64" s="183">
        <f t="shared" si="39"/>
        <v>0</v>
      </c>
      <c r="P64" s="183">
        <f t="shared" si="40"/>
        <v>3000</v>
      </c>
      <c r="Q64" s="183">
        <f t="shared" si="41"/>
        <v>6000</v>
      </c>
      <c r="R64" s="183">
        <f t="shared" si="42"/>
        <v>0</v>
      </c>
      <c r="S64" s="183">
        <f t="shared" si="43"/>
        <v>0</v>
      </c>
      <c r="T64" s="183">
        <f t="shared" si="44"/>
        <v>9000</v>
      </c>
      <c r="U64" s="184">
        <f t="shared" si="46"/>
        <v>6750</v>
      </c>
    </row>
    <row r="65" spans="1:21" x14ac:dyDescent="0.35">
      <c r="A65" s="223" t="s">
        <v>150</v>
      </c>
      <c r="B65" s="224">
        <v>600</v>
      </c>
      <c r="C65" s="179" t="s">
        <v>141</v>
      </c>
      <c r="D65" s="225">
        <v>1</v>
      </c>
      <c r="E65" s="179" t="s">
        <v>171</v>
      </c>
      <c r="F65" s="224">
        <v>0</v>
      </c>
      <c r="G65" s="224">
        <v>0</v>
      </c>
      <c r="H65" s="224">
        <v>0</v>
      </c>
      <c r="I65" s="224">
        <v>3</v>
      </c>
      <c r="J65" s="224">
        <v>6</v>
      </c>
      <c r="K65" s="224">
        <v>0</v>
      </c>
      <c r="L65" s="224">
        <v>0</v>
      </c>
      <c r="M65" s="183">
        <f t="shared" si="45"/>
        <v>0</v>
      </c>
      <c r="N65" s="183">
        <f t="shared" si="38"/>
        <v>0</v>
      </c>
      <c r="O65" s="183">
        <f t="shared" si="39"/>
        <v>0</v>
      </c>
      <c r="P65" s="183">
        <f t="shared" si="40"/>
        <v>1800</v>
      </c>
      <c r="Q65" s="183">
        <f t="shared" si="41"/>
        <v>3600</v>
      </c>
      <c r="R65" s="183">
        <f t="shared" si="42"/>
        <v>0</v>
      </c>
      <c r="S65" s="183">
        <f t="shared" si="43"/>
        <v>0</v>
      </c>
      <c r="T65" s="183">
        <f t="shared" si="44"/>
        <v>5400</v>
      </c>
      <c r="U65" s="184">
        <f t="shared" si="46"/>
        <v>4050</v>
      </c>
    </row>
    <row r="66" spans="1:21" x14ac:dyDescent="0.35">
      <c r="A66" s="223" t="s">
        <v>151</v>
      </c>
      <c r="B66" s="224">
        <v>800</v>
      </c>
      <c r="C66" s="179" t="s">
        <v>143</v>
      </c>
      <c r="D66" s="225">
        <v>2</v>
      </c>
      <c r="E66" s="179" t="s">
        <v>171</v>
      </c>
      <c r="F66" s="224">
        <v>0</v>
      </c>
      <c r="G66" s="224">
        <v>0</v>
      </c>
      <c r="H66" s="224">
        <v>0</v>
      </c>
      <c r="I66" s="224">
        <v>3</v>
      </c>
      <c r="J66" s="224">
        <v>6</v>
      </c>
      <c r="K66" s="224">
        <v>0</v>
      </c>
      <c r="L66" s="224">
        <v>0</v>
      </c>
      <c r="M66" s="183">
        <f t="shared" si="45"/>
        <v>0</v>
      </c>
      <c r="N66" s="183">
        <f t="shared" si="38"/>
        <v>0</v>
      </c>
      <c r="O66" s="183">
        <f t="shared" si="39"/>
        <v>0</v>
      </c>
      <c r="P66" s="183">
        <f t="shared" si="40"/>
        <v>4800</v>
      </c>
      <c r="Q66" s="183">
        <f t="shared" si="41"/>
        <v>9600</v>
      </c>
      <c r="R66" s="183">
        <f t="shared" si="42"/>
        <v>0</v>
      </c>
      <c r="S66" s="183">
        <f t="shared" si="43"/>
        <v>0</v>
      </c>
      <c r="T66" s="183">
        <f t="shared" si="44"/>
        <v>14400</v>
      </c>
      <c r="U66" s="184">
        <f t="shared" si="46"/>
        <v>10800</v>
      </c>
    </row>
    <row r="67" spans="1:21" x14ac:dyDescent="0.35">
      <c r="A67" s="223" t="s">
        <v>152</v>
      </c>
      <c r="B67" s="224">
        <v>600</v>
      </c>
      <c r="C67" s="179" t="s">
        <v>145</v>
      </c>
      <c r="D67" s="225">
        <v>1</v>
      </c>
      <c r="E67" s="179" t="s">
        <v>171</v>
      </c>
      <c r="F67" s="224">
        <v>0</v>
      </c>
      <c r="G67" s="224">
        <v>0</v>
      </c>
      <c r="H67" s="224">
        <v>0</v>
      </c>
      <c r="I67" s="224">
        <v>3</v>
      </c>
      <c r="J67" s="224">
        <v>6</v>
      </c>
      <c r="K67" s="224">
        <v>0</v>
      </c>
      <c r="L67" s="224">
        <v>0</v>
      </c>
      <c r="M67" s="183">
        <f t="shared" si="45"/>
        <v>0</v>
      </c>
      <c r="N67" s="183">
        <f t="shared" si="38"/>
        <v>0</v>
      </c>
      <c r="O67" s="183">
        <f t="shared" si="39"/>
        <v>0</v>
      </c>
      <c r="P67" s="183">
        <f t="shared" si="40"/>
        <v>1800</v>
      </c>
      <c r="Q67" s="183">
        <f t="shared" si="41"/>
        <v>3600</v>
      </c>
      <c r="R67" s="183">
        <f t="shared" si="42"/>
        <v>0</v>
      </c>
      <c r="S67" s="183">
        <f t="shared" si="43"/>
        <v>0</v>
      </c>
      <c r="T67" s="183">
        <f t="shared" si="44"/>
        <v>5400</v>
      </c>
      <c r="U67" s="184">
        <f t="shared" si="46"/>
        <v>4050</v>
      </c>
    </row>
    <row r="68" spans="1:21" x14ac:dyDescent="0.35">
      <c r="A68" s="223" t="s">
        <v>153</v>
      </c>
      <c r="B68" s="224">
        <v>250</v>
      </c>
      <c r="C68" s="179" t="s">
        <v>143</v>
      </c>
      <c r="D68" s="225">
        <v>2</v>
      </c>
      <c r="E68" s="179" t="s">
        <v>171</v>
      </c>
      <c r="F68" s="224">
        <v>0</v>
      </c>
      <c r="G68" s="224">
        <v>0</v>
      </c>
      <c r="H68" s="224">
        <v>0</v>
      </c>
      <c r="I68" s="224">
        <v>3</v>
      </c>
      <c r="J68" s="224">
        <v>6</v>
      </c>
      <c r="K68" s="224">
        <v>0</v>
      </c>
      <c r="L68" s="224">
        <v>0</v>
      </c>
      <c r="M68" s="183">
        <f t="shared" si="45"/>
        <v>0</v>
      </c>
      <c r="N68" s="183">
        <f t="shared" si="38"/>
        <v>0</v>
      </c>
      <c r="O68" s="183">
        <f t="shared" si="39"/>
        <v>0</v>
      </c>
      <c r="P68" s="183">
        <f t="shared" si="40"/>
        <v>1500</v>
      </c>
      <c r="Q68" s="183">
        <f t="shared" si="41"/>
        <v>3000</v>
      </c>
      <c r="R68" s="183">
        <f t="shared" si="42"/>
        <v>0</v>
      </c>
      <c r="S68" s="183">
        <f t="shared" si="43"/>
        <v>0</v>
      </c>
      <c r="T68" s="183">
        <f t="shared" si="44"/>
        <v>4500</v>
      </c>
      <c r="U68" s="184">
        <f t="shared" si="46"/>
        <v>3375</v>
      </c>
    </row>
    <row r="69" spans="1:21" x14ac:dyDescent="0.35">
      <c r="A69" s="223" t="s">
        <v>174</v>
      </c>
      <c r="B69" s="224">
        <v>200</v>
      </c>
      <c r="C69" s="179" t="s">
        <v>141</v>
      </c>
      <c r="D69" s="225">
        <v>1</v>
      </c>
      <c r="E69" s="179" t="s">
        <v>171</v>
      </c>
      <c r="F69" s="224">
        <v>0</v>
      </c>
      <c r="G69" s="224">
        <v>0</v>
      </c>
      <c r="H69" s="224">
        <v>0</v>
      </c>
      <c r="I69" s="224">
        <v>3</v>
      </c>
      <c r="J69" s="224">
        <v>6</v>
      </c>
      <c r="K69" s="224">
        <v>0</v>
      </c>
      <c r="L69" s="224">
        <v>0</v>
      </c>
      <c r="M69" s="183">
        <f t="shared" si="45"/>
        <v>0</v>
      </c>
      <c r="N69" s="183">
        <f t="shared" si="38"/>
        <v>0</v>
      </c>
      <c r="O69" s="183">
        <f t="shared" si="39"/>
        <v>0</v>
      </c>
      <c r="P69" s="183">
        <f t="shared" si="40"/>
        <v>600</v>
      </c>
      <c r="Q69" s="183">
        <f t="shared" si="41"/>
        <v>1200</v>
      </c>
      <c r="R69" s="183">
        <f t="shared" si="42"/>
        <v>0</v>
      </c>
      <c r="S69" s="183">
        <f t="shared" si="43"/>
        <v>0</v>
      </c>
      <c r="T69" s="183">
        <f t="shared" si="44"/>
        <v>1800</v>
      </c>
      <c r="U69" s="184">
        <f t="shared" si="46"/>
        <v>1350</v>
      </c>
    </row>
    <row r="70" spans="1:21" x14ac:dyDescent="0.35">
      <c r="A70" s="238"/>
      <c r="B70" s="224"/>
      <c r="C70" s="224"/>
      <c r="D70" s="225"/>
      <c r="E70" s="224"/>
      <c r="F70" s="239"/>
      <c r="G70" s="239"/>
      <c r="H70" s="239"/>
      <c r="I70" s="239"/>
      <c r="J70" s="239"/>
      <c r="K70" s="239"/>
      <c r="L70" s="239"/>
      <c r="M70" s="227">
        <f t="shared" ref="M70:T70" si="47">SUM(M62:M69)</f>
        <v>0</v>
      </c>
      <c r="N70" s="227">
        <f t="shared" si="47"/>
        <v>0</v>
      </c>
      <c r="O70" s="227">
        <f t="shared" si="47"/>
        <v>0</v>
      </c>
      <c r="P70" s="294">
        <f t="shared" si="47"/>
        <v>15300</v>
      </c>
      <c r="Q70" s="227">
        <f t="shared" si="47"/>
        <v>30600</v>
      </c>
      <c r="R70" s="227">
        <f t="shared" si="47"/>
        <v>0</v>
      </c>
      <c r="S70" s="227">
        <f t="shared" si="47"/>
        <v>0</v>
      </c>
      <c r="T70" s="227">
        <f t="shared" si="47"/>
        <v>45900</v>
      </c>
      <c r="U70" s="228">
        <f>T70*0.75</f>
        <v>34425</v>
      </c>
    </row>
    <row r="71" spans="1:21" x14ac:dyDescent="0.35">
      <c r="A71" s="240"/>
      <c r="B71" s="224"/>
      <c r="C71" s="224"/>
      <c r="D71" s="225"/>
      <c r="E71" s="224"/>
      <c r="F71" s="241"/>
      <c r="G71" s="241"/>
      <c r="H71" s="241"/>
      <c r="I71" s="241"/>
      <c r="J71" s="241"/>
      <c r="K71" s="241"/>
      <c r="L71" s="241"/>
      <c r="M71" s="227"/>
      <c r="N71" s="227"/>
      <c r="O71" s="227"/>
      <c r="P71" s="227"/>
      <c r="Q71" s="227"/>
      <c r="R71" s="227"/>
      <c r="S71" s="227"/>
      <c r="T71" s="227"/>
      <c r="U71" s="222"/>
    </row>
    <row r="72" spans="1:21" x14ac:dyDescent="0.35">
      <c r="A72" s="242" t="s">
        <v>176</v>
      </c>
      <c r="B72" s="243"/>
      <c r="C72" s="243"/>
      <c r="D72" s="244"/>
      <c r="E72" s="243"/>
      <c r="F72" s="245"/>
      <c r="G72" s="245"/>
      <c r="H72" s="245"/>
      <c r="I72" s="245"/>
      <c r="J72" s="245"/>
      <c r="K72" s="245"/>
      <c r="L72" s="245"/>
      <c r="M72" s="246"/>
      <c r="N72" s="246"/>
      <c r="O72" s="246"/>
      <c r="P72" s="246"/>
      <c r="Q72" s="247"/>
      <c r="R72" s="247"/>
      <c r="S72" s="247"/>
      <c r="T72" s="246"/>
      <c r="U72" s="228"/>
    </row>
    <row r="73" spans="1:21" x14ac:dyDescent="0.35">
      <c r="A73" s="223" t="s">
        <v>170</v>
      </c>
      <c r="B73" s="243">
        <v>200</v>
      </c>
      <c r="C73" s="171" t="s">
        <v>143</v>
      </c>
      <c r="D73" s="244">
        <v>2</v>
      </c>
      <c r="E73" s="171" t="s">
        <v>158</v>
      </c>
      <c r="F73" s="248">
        <v>0</v>
      </c>
      <c r="G73" s="248">
        <v>0</v>
      </c>
      <c r="H73" s="248">
        <v>0</v>
      </c>
      <c r="I73" s="248">
        <v>0</v>
      </c>
      <c r="J73" s="248">
        <v>1</v>
      </c>
      <c r="K73" s="248">
        <v>0</v>
      </c>
      <c r="L73" s="248">
        <v>0</v>
      </c>
      <c r="M73" s="183">
        <f>B73*D73*F73</f>
        <v>0</v>
      </c>
      <c r="N73" s="183">
        <f t="shared" ref="N73:N80" si="48">B73*D73*G73</f>
        <v>0</v>
      </c>
      <c r="O73" s="183">
        <f t="shared" ref="O73:O80" si="49">B73*D73*H73</f>
        <v>0</v>
      </c>
      <c r="P73" s="183">
        <f t="shared" ref="P73:P80" si="50">B73*D73*I73</f>
        <v>0</v>
      </c>
      <c r="Q73" s="183">
        <f>B73*D73*J73</f>
        <v>400</v>
      </c>
      <c r="R73" s="183">
        <f t="shared" ref="R73:R80" si="51">B73*D73*K73</f>
        <v>0</v>
      </c>
      <c r="S73" s="183">
        <f>B73*D73*L73</f>
        <v>0</v>
      </c>
      <c r="T73" s="183">
        <f t="shared" ref="T73:T80" si="52">SUM(M73:S73)</f>
        <v>400</v>
      </c>
      <c r="U73" s="184">
        <f t="shared" ref="U73:U80" si="53">T73*0.75</f>
        <v>300</v>
      </c>
    </row>
    <row r="74" spans="1:21" x14ac:dyDescent="0.35">
      <c r="A74" s="223" t="s">
        <v>172</v>
      </c>
      <c r="B74" s="243">
        <v>100</v>
      </c>
      <c r="C74" s="171" t="s">
        <v>143</v>
      </c>
      <c r="D74" s="244">
        <v>2</v>
      </c>
      <c r="E74" s="171" t="s">
        <v>158</v>
      </c>
      <c r="F74" s="248">
        <v>0</v>
      </c>
      <c r="G74" s="248">
        <v>0</v>
      </c>
      <c r="H74" s="248">
        <v>0</v>
      </c>
      <c r="I74" s="248">
        <v>0</v>
      </c>
      <c r="J74" s="248">
        <v>1</v>
      </c>
      <c r="K74" s="248">
        <v>0</v>
      </c>
      <c r="L74" s="248">
        <v>0</v>
      </c>
      <c r="M74" s="183">
        <f t="shared" ref="M74:M80" si="54">B74*D74*F74</f>
        <v>0</v>
      </c>
      <c r="N74" s="183">
        <f t="shared" si="48"/>
        <v>0</v>
      </c>
      <c r="O74" s="183">
        <f t="shared" si="49"/>
        <v>0</v>
      </c>
      <c r="P74" s="183">
        <f t="shared" si="50"/>
        <v>0</v>
      </c>
      <c r="Q74" s="183">
        <f t="shared" ref="Q74:Q80" si="55">B74*D74*J74</f>
        <v>200</v>
      </c>
      <c r="R74" s="183">
        <f t="shared" si="51"/>
        <v>0</v>
      </c>
      <c r="S74" s="183">
        <f t="shared" ref="S74:S80" si="56">B74*D74*L74</f>
        <v>0</v>
      </c>
      <c r="T74" s="183">
        <f t="shared" si="52"/>
        <v>200</v>
      </c>
      <c r="U74" s="184">
        <f t="shared" si="53"/>
        <v>150</v>
      </c>
    </row>
    <row r="75" spans="1:21" x14ac:dyDescent="0.35">
      <c r="A75" s="223" t="s">
        <v>173</v>
      </c>
      <c r="B75" s="243">
        <v>500</v>
      </c>
      <c r="C75" s="171" t="s">
        <v>143</v>
      </c>
      <c r="D75" s="244">
        <v>2</v>
      </c>
      <c r="E75" s="171" t="s">
        <v>158</v>
      </c>
      <c r="F75" s="248">
        <v>0</v>
      </c>
      <c r="G75" s="248">
        <v>0</v>
      </c>
      <c r="H75" s="248">
        <v>0</v>
      </c>
      <c r="I75" s="248">
        <v>0</v>
      </c>
      <c r="J75" s="248">
        <v>1</v>
      </c>
      <c r="K75" s="248">
        <v>0</v>
      </c>
      <c r="L75" s="248">
        <v>0</v>
      </c>
      <c r="M75" s="183">
        <f t="shared" si="54"/>
        <v>0</v>
      </c>
      <c r="N75" s="183">
        <f t="shared" si="48"/>
        <v>0</v>
      </c>
      <c r="O75" s="183">
        <f t="shared" si="49"/>
        <v>0</v>
      </c>
      <c r="P75" s="183">
        <f t="shared" si="50"/>
        <v>0</v>
      </c>
      <c r="Q75" s="183">
        <f t="shared" si="55"/>
        <v>1000</v>
      </c>
      <c r="R75" s="183">
        <f t="shared" si="51"/>
        <v>0</v>
      </c>
      <c r="S75" s="183">
        <f t="shared" si="56"/>
        <v>0</v>
      </c>
      <c r="T75" s="183">
        <f t="shared" si="52"/>
        <v>1000</v>
      </c>
      <c r="U75" s="184">
        <f t="shared" si="53"/>
        <v>750</v>
      </c>
    </row>
    <row r="76" spans="1:21" x14ac:dyDescent="0.35">
      <c r="A76" s="223" t="s">
        <v>150</v>
      </c>
      <c r="B76" s="243">
        <v>600</v>
      </c>
      <c r="C76" s="171" t="s">
        <v>141</v>
      </c>
      <c r="D76" s="244">
        <v>1</v>
      </c>
      <c r="E76" s="171" t="s">
        <v>158</v>
      </c>
      <c r="F76" s="248">
        <v>0</v>
      </c>
      <c r="G76" s="248">
        <v>0</v>
      </c>
      <c r="H76" s="248">
        <v>0</v>
      </c>
      <c r="I76" s="248">
        <v>0</v>
      </c>
      <c r="J76" s="248">
        <v>1</v>
      </c>
      <c r="K76" s="248">
        <v>0</v>
      </c>
      <c r="L76" s="248">
        <v>0</v>
      </c>
      <c r="M76" s="183">
        <f t="shared" si="54"/>
        <v>0</v>
      </c>
      <c r="N76" s="183">
        <f t="shared" si="48"/>
        <v>0</v>
      </c>
      <c r="O76" s="183">
        <f t="shared" si="49"/>
        <v>0</v>
      </c>
      <c r="P76" s="183">
        <f t="shared" si="50"/>
        <v>0</v>
      </c>
      <c r="Q76" s="183">
        <f t="shared" si="55"/>
        <v>600</v>
      </c>
      <c r="R76" s="183">
        <f t="shared" si="51"/>
        <v>0</v>
      </c>
      <c r="S76" s="183">
        <f t="shared" si="56"/>
        <v>0</v>
      </c>
      <c r="T76" s="183">
        <f t="shared" si="52"/>
        <v>600</v>
      </c>
      <c r="U76" s="184">
        <f t="shared" si="53"/>
        <v>450</v>
      </c>
    </row>
    <row r="77" spans="1:21" x14ac:dyDescent="0.35">
      <c r="A77" s="223" t="s">
        <v>151</v>
      </c>
      <c r="B77" s="243">
        <v>800</v>
      </c>
      <c r="C77" s="171" t="s">
        <v>143</v>
      </c>
      <c r="D77" s="244">
        <v>2</v>
      </c>
      <c r="E77" s="171" t="s">
        <v>158</v>
      </c>
      <c r="F77" s="248">
        <v>0</v>
      </c>
      <c r="G77" s="248">
        <v>0</v>
      </c>
      <c r="H77" s="248">
        <v>0</v>
      </c>
      <c r="I77" s="248">
        <v>0</v>
      </c>
      <c r="J77" s="248">
        <v>1</v>
      </c>
      <c r="K77" s="248">
        <v>0</v>
      </c>
      <c r="L77" s="248">
        <v>0</v>
      </c>
      <c r="M77" s="183">
        <f t="shared" si="54"/>
        <v>0</v>
      </c>
      <c r="N77" s="183">
        <f t="shared" si="48"/>
        <v>0</v>
      </c>
      <c r="O77" s="183">
        <f t="shared" si="49"/>
        <v>0</v>
      </c>
      <c r="P77" s="183">
        <f t="shared" si="50"/>
        <v>0</v>
      </c>
      <c r="Q77" s="183">
        <f t="shared" si="55"/>
        <v>1600</v>
      </c>
      <c r="R77" s="183">
        <f t="shared" si="51"/>
        <v>0</v>
      </c>
      <c r="S77" s="183">
        <f t="shared" si="56"/>
        <v>0</v>
      </c>
      <c r="T77" s="183">
        <f t="shared" si="52"/>
        <v>1600</v>
      </c>
      <c r="U77" s="184">
        <f t="shared" si="53"/>
        <v>1200</v>
      </c>
    </row>
    <row r="78" spans="1:21" x14ac:dyDescent="0.35">
      <c r="A78" s="223" t="s">
        <v>152</v>
      </c>
      <c r="B78" s="243">
        <v>600</v>
      </c>
      <c r="C78" s="171" t="s">
        <v>145</v>
      </c>
      <c r="D78" s="244">
        <v>1</v>
      </c>
      <c r="E78" s="171" t="s">
        <v>158</v>
      </c>
      <c r="F78" s="248">
        <v>0</v>
      </c>
      <c r="G78" s="248">
        <v>0</v>
      </c>
      <c r="H78" s="248">
        <v>0</v>
      </c>
      <c r="I78" s="248">
        <v>0</v>
      </c>
      <c r="J78" s="248">
        <v>1</v>
      </c>
      <c r="K78" s="248">
        <v>0</v>
      </c>
      <c r="L78" s="248">
        <v>0</v>
      </c>
      <c r="M78" s="183">
        <f t="shared" si="54"/>
        <v>0</v>
      </c>
      <c r="N78" s="183">
        <f t="shared" si="48"/>
        <v>0</v>
      </c>
      <c r="O78" s="183">
        <f t="shared" si="49"/>
        <v>0</v>
      </c>
      <c r="P78" s="183">
        <f t="shared" si="50"/>
        <v>0</v>
      </c>
      <c r="Q78" s="183">
        <f t="shared" si="55"/>
        <v>600</v>
      </c>
      <c r="R78" s="183">
        <f t="shared" si="51"/>
        <v>0</v>
      </c>
      <c r="S78" s="183">
        <f t="shared" si="56"/>
        <v>0</v>
      </c>
      <c r="T78" s="183">
        <f t="shared" si="52"/>
        <v>600</v>
      </c>
      <c r="U78" s="184">
        <f t="shared" si="53"/>
        <v>450</v>
      </c>
    </row>
    <row r="79" spans="1:21" x14ac:dyDescent="0.35">
      <c r="A79" s="223" t="s">
        <v>153</v>
      </c>
      <c r="B79" s="243">
        <v>250</v>
      </c>
      <c r="C79" s="171" t="s">
        <v>143</v>
      </c>
      <c r="D79" s="244">
        <v>2</v>
      </c>
      <c r="E79" s="171" t="s">
        <v>158</v>
      </c>
      <c r="F79" s="248">
        <v>0</v>
      </c>
      <c r="G79" s="248">
        <v>0</v>
      </c>
      <c r="H79" s="248">
        <v>0</v>
      </c>
      <c r="I79" s="248">
        <v>0</v>
      </c>
      <c r="J79" s="248">
        <v>1</v>
      </c>
      <c r="K79" s="248">
        <v>0</v>
      </c>
      <c r="L79" s="248">
        <v>0</v>
      </c>
      <c r="M79" s="183">
        <f t="shared" si="54"/>
        <v>0</v>
      </c>
      <c r="N79" s="183">
        <f t="shared" si="48"/>
        <v>0</v>
      </c>
      <c r="O79" s="183">
        <f t="shared" si="49"/>
        <v>0</v>
      </c>
      <c r="P79" s="183">
        <f t="shared" si="50"/>
        <v>0</v>
      </c>
      <c r="Q79" s="183">
        <f t="shared" si="55"/>
        <v>500</v>
      </c>
      <c r="R79" s="183">
        <f t="shared" si="51"/>
        <v>0</v>
      </c>
      <c r="S79" s="183">
        <f t="shared" si="56"/>
        <v>0</v>
      </c>
      <c r="T79" s="183">
        <f t="shared" si="52"/>
        <v>500</v>
      </c>
      <c r="U79" s="184">
        <f t="shared" si="53"/>
        <v>375</v>
      </c>
    </row>
    <row r="80" spans="1:21" x14ac:dyDescent="0.35">
      <c r="A80" s="223" t="s">
        <v>174</v>
      </c>
      <c r="B80" s="224">
        <v>200</v>
      </c>
      <c r="C80" s="179" t="s">
        <v>141</v>
      </c>
      <c r="D80" s="225">
        <v>1</v>
      </c>
      <c r="E80" s="171" t="s">
        <v>158</v>
      </c>
      <c r="F80" s="248">
        <v>0</v>
      </c>
      <c r="G80" s="248">
        <v>0</v>
      </c>
      <c r="H80" s="248">
        <v>0</v>
      </c>
      <c r="I80" s="248">
        <v>0</v>
      </c>
      <c r="J80" s="248">
        <v>1</v>
      </c>
      <c r="K80" s="248">
        <v>0</v>
      </c>
      <c r="L80" s="248">
        <v>0</v>
      </c>
      <c r="M80" s="183">
        <f t="shared" si="54"/>
        <v>0</v>
      </c>
      <c r="N80" s="183">
        <f t="shared" si="48"/>
        <v>0</v>
      </c>
      <c r="O80" s="183">
        <f t="shared" si="49"/>
        <v>0</v>
      </c>
      <c r="P80" s="183">
        <f t="shared" si="50"/>
        <v>0</v>
      </c>
      <c r="Q80" s="183">
        <f t="shared" si="55"/>
        <v>200</v>
      </c>
      <c r="R80" s="183">
        <f t="shared" si="51"/>
        <v>0</v>
      </c>
      <c r="S80" s="183">
        <f t="shared" si="56"/>
        <v>0</v>
      </c>
      <c r="T80" s="183">
        <f t="shared" si="52"/>
        <v>200</v>
      </c>
      <c r="U80" s="184">
        <f t="shared" si="53"/>
        <v>150</v>
      </c>
    </row>
    <row r="81" spans="1:21" x14ac:dyDescent="0.35">
      <c r="A81" s="223"/>
      <c r="B81" s="224"/>
      <c r="C81" s="224"/>
      <c r="D81" s="225"/>
      <c r="E81" s="224"/>
      <c r="F81" s="249"/>
      <c r="G81" s="249"/>
      <c r="H81" s="249"/>
      <c r="I81" s="249"/>
      <c r="J81" s="249"/>
      <c r="K81" s="249"/>
      <c r="L81" s="249"/>
      <c r="M81" s="221">
        <f t="shared" ref="M81:T81" si="57">SUM(M73:M80)</f>
        <v>0</v>
      </c>
      <c r="N81" s="221">
        <f t="shared" si="57"/>
        <v>0</v>
      </c>
      <c r="O81" s="221">
        <f t="shared" si="57"/>
        <v>0</v>
      </c>
      <c r="P81" s="295">
        <f t="shared" si="57"/>
        <v>0</v>
      </c>
      <c r="Q81" s="221">
        <f t="shared" si="57"/>
        <v>5100</v>
      </c>
      <c r="R81" s="221">
        <f t="shared" si="57"/>
        <v>0</v>
      </c>
      <c r="S81" s="221">
        <f t="shared" si="57"/>
        <v>0</v>
      </c>
      <c r="T81" s="221">
        <f t="shared" si="57"/>
        <v>5100</v>
      </c>
      <c r="U81" s="228">
        <f>T81*0.75</f>
        <v>3825</v>
      </c>
    </row>
    <row r="82" spans="1:21" x14ac:dyDescent="0.35">
      <c r="A82" s="238"/>
      <c r="B82" s="224"/>
      <c r="C82" s="224"/>
      <c r="D82" s="225"/>
      <c r="E82" s="224"/>
      <c r="F82" s="224"/>
      <c r="G82" s="224"/>
      <c r="H82" s="224"/>
      <c r="I82" s="224"/>
      <c r="J82" s="224"/>
      <c r="K82" s="224"/>
      <c r="L82" s="224"/>
      <c r="M82" s="229"/>
      <c r="N82" s="229"/>
      <c r="O82" s="229"/>
      <c r="P82" s="229"/>
      <c r="Q82" s="229"/>
      <c r="R82" s="229"/>
      <c r="S82" s="229"/>
      <c r="T82" s="230"/>
      <c r="U82" s="222"/>
    </row>
    <row r="83" spans="1:21" ht="26.5" x14ac:dyDescent="0.35">
      <c r="A83" s="232" t="s">
        <v>177</v>
      </c>
      <c r="B83" s="224"/>
      <c r="C83" s="224"/>
      <c r="D83" s="225"/>
      <c r="E83" s="224"/>
      <c r="F83" s="249"/>
      <c r="G83" s="249"/>
      <c r="H83" s="249"/>
      <c r="I83" s="249"/>
      <c r="J83" s="249"/>
      <c r="K83" s="249"/>
      <c r="L83" s="249"/>
      <c r="M83" s="229"/>
      <c r="N83" s="229"/>
      <c r="O83" s="229"/>
      <c r="P83" s="229"/>
      <c r="Q83" s="229"/>
      <c r="R83" s="229"/>
      <c r="S83" s="229"/>
      <c r="T83" s="230"/>
      <c r="U83" s="222"/>
    </row>
    <row r="84" spans="1:21" x14ac:dyDescent="0.35">
      <c r="A84" s="178" t="s">
        <v>178</v>
      </c>
      <c r="B84" s="250">
        <v>2.5</v>
      </c>
      <c r="C84" s="179" t="s">
        <v>179</v>
      </c>
      <c r="D84" s="225">
        <v>1000</v>
      </c>
      <c r="E84" s="179" t="s">
        <v>168</v>
      </c>
      <c r="F84" s="249">
        <v>0</v>
      </c>
      <c r="G84" s="249">
        <v>0</v>
      </c>
      <c r="H84" s="249">
        <v>0</v>
      </c>
      <c r="I84" s="249">
        <v>0</v>
      </c>
      <c r="J84" s="249">
        <v>0</v>
      </c>
      <c r="K84" s="249">
        <v>1</v>
      </c>
      <c r="L84" s="249">
        <v>0</v>
      </c>
      <c r="M84" s="183">
        <f>B84*D84*F84</f>
        <v>0</v>
      </c>
      <c r="N84" s="183">
        <f>B84*D84*G84</f>
        <v>0</v>
      </c>
      <c r="O84" s="183">
        <f>B84*D84*H84</f>
        <v>0</v>
      </c>
      <c r="P84" s="183">
        <f>B84*D84*I84</f>
        <v>0</v>
      </c>
      <c r="Q84" s="183">
        <f>B84*D84*J84</f>
        <v>0</v>
      </c>
      <c r="R84" s="183">
        <f>B84*D84*K84</f>
        <v>2500</v>
      </c>
      <c r="S84" s="183">
        <f>B84*D84*L84</f>
        <v>0</v>
      </c>
      <c r="T84" s="183">
        <f>SUM(M84:S84)</f>
        <v>2500</v>
      </c>
      <c r="U84" s="184">
        <f t="shared" ref="U84:U88" si="58">T84*0.75</f>
        <v>1875</v>
      </c>
    </row>
    <row r="85" spans="1:21" x14ac:dyDescent="0.35">
      <c r="A85" s="223" t="s">
        <v>180</v>
      </c>
      <c r="B85" s="224">
        <v>12</v>
      </c>
      <c r="C85" s="179" t="s">
        <v>181</v>
      </c>
      <c r="D85" s="225">
        <v>500</v>
      </c>
      <c r="E85" s="179" t="s">
        <v>168</v>
      </c>
      <c r="F85" s="249">
        <v>0</v>
      </c>
      <c r="G85" s="249">
        <v>0</v>
      </c>
      <c r="H85" s="249">
        <v>0</v>
      </c>
      <c r="I85" s="249">
        <v>0</v>
      </c>
      <c r="J85" s="249">
        <v>0</v>
      </c>
      <c r="K85" s="249">
        <v>1</v>
      </c>
      <c r="L85" s="249">
        <v>0</v>
      </c>
      <c r="M85" s="183">
        <f>B85*D85*F85</f>
        <v>0</v>
      </c>
      <c r="N85" s="183">
        <f>B85*D85*G85</f>
        <v>0</v>
      </c>
      <c r="O85" s="183">
        <f>B85*D85*H85</f>
        <v>0</v>
      </c>
      <c r="P85" s="183">
        <f>B85*D85*I85</f>
        <v>0</v>
      </c>
      <c r="Q85" s="183">
        <f>B85*D85*J85</f>
        <v>0</v>
      </c>
      <c r="R85" s="183">
        <f>B85*D85*K85</f>
        <v>6000</v>
      </c>
      <c r="S85" s="183">
        <f>B85*D85*L85</f>
        <v>0</v>
      </c>
      <c r="T85" s="183">
        <f>SUM(M85:S85)</f>
        <v>6000</v>
      </c>
      <c r="U85" s="184">
        <f t="shared" si="58"/>
        <v>4500</v>
      </c>
    </row>
    <row r="86" spans="1:21" x14ac:dyDescent="0.35">
      <c r="A86" s="223" t="s">
        <v>182</v>
      </c>
      <c r="B86" s="179">
        <v>100</v>
      </c>
      <c r="C86" s="179" t="s">
        <v>161</v>
      </c>
      <c r="D86" s="225">
        <v>1</v>
      </c>
      <c r="E86" s="179" t="s">
        <v>183</v>
      </c>
      <c r="F86" s="249">
        <v>0</v>
      </c>
      <c r="G86" s="249">
        <v>0</v>
      </c>
      <c r="H86" s="249">
        <v>0</v>
      </c>
      <c r="I86" s="249">
        <v>0</v>
      </c>
      <c r="J86" s="249">
        <v>2</v>
      </c>
      <c r="K86" s="249">
        <v>2</v>
      </c>
      <c r="L86" s="249">
        <v>0</v>
      </c>
      <c r="M86" s="183">
        <f>B86*D86*F86</f>
        <v>0</v>
      </c>
      <c r="N86" s="183">
        <f>B86*D86*G86</f>
        <v>0</v>
      </c>
      <c r="O86" s="183">
        <f>B86*D86*H86</f>
        <v>0</v>
      </c>
      <c r="P86" s="183">
        <f>B86*D86*I86</f>
        <v>0</v>
      </c>
      <c r="Q86" s="183">
        <f>B86*D86*J86</f>
        <v>200</v>
      </c>
      <c r="R86" s="183">
        <f>B86*D86*K86</f>
        <v>200</v>
      </c>
      <c r="S86" s="183">
        <f>B86*D86*L86</f>
        <v>0</v>
      </c>
      <c r="T86" s="183">
        <f>SUM(M86:S86)</f>
        <v>400</v>
      </c>
      <c r="U86" s="184">
        <f t="shared" si="58"/>
        <v>300</v>
      </c>
    </row>
    <row r="87" spans="1:21" x14ac:dyDescent="0.35">
      <c r="A87" s="223" t="s">
        <v>184</v>
      </c>
      <c r="B87" s="224">
        <v>100</v>
      </c>
      <c r="C87" s="179" t="s">
        <v>161</v>
      </c>
      <c r="D87" s="225">
        <v>1</v>
      </c>
      <c r="E87" s="179" t="s">
        <v>183</v>
      </c>
      <c r="F87" s="249">
        <v>0</v>
      </c>
      <c r="G87" s="249">
        <v>0</v>
      </c>
      <c r="H87" s="249">
        <v>0</v>
      </c>
      <c r="I87" s="249">
        <v>0</v>
      </c>
      <c r="J87" s="249">
        <v>2</v>
      </c>
      <c r="K87" s="249">
        <v>2</v>
      </c>
      <c r="L87" s="249">
        <v>0</v>
      </c>
      <c r="M87" s="183">
        <f>B87*D87*F87</f>
        <v>0</v>
      </c>
      <c r="N87" s="183">
        <f>B87*D87*G87</f>
        <v>0</v>
      </c>
      <c r="O87" s="183">
        <f>B87*D87*H87</f>
        <v>0</v>
      </c>
      <c r="P87" s="183">
        <f>B87*D87*I87</f>
        <v>0</v>
      </c>
      <c r="Q87" s="183">
        <f>B87*D87*J87</f>
        <v>200</v>
      </c>
      <c r="R87" s="183">
        <f>B87*D87*K87</f>
        <v>200</v>
      </c>
      <c r="S87" s="183">
        <f>B87*D87*L87</f>
        <v>0</v>
      </c>
      <c r="T87" s="183">
        <f>SUM(M87:S87)</f>
        <v>400</v>
      </c>
      <c r="U87" s="184">
        <f t="shared" si="58"/>
        <v>300</v>
      </c>
    </row>
    <row r="88" spans="1:21" x14ac:dyDescent="0.35">
      <c r="A88" s="223" t="s">
        <v>185</v>
      </c>
      <c r="B88" s="224">
        <v>4000</v>
      </c>
      <c r="C88" s="179" t="s">
        <v>141</v>
      </c>
      <c r="D88" s="225">
        <v>1</v>
      </c>
      <c r="E88" s="224"/>
      <c r="F88" s="249">
        <v>0</v>
      </c>
      <c r="G88" s="249">
        <v>0</v>
      </c>
      <c r="H88" s="249">
        <v>0</v>
      </c>
      <c r="I88" s="249">
        <v>0</v>
      </c>
      <c r="J88" s="249">
        <v>0</v>
      </c>
      <c r="K88" s="249">
        <v>1</v>
      </c>
      <c r="L88" s="249">
        <v>0</v>
      </c>
      <c r="M88" s="183">
        <f>B88*D88*F88</f>
        <v>0</v>
      </c>
      <c r="N88" s="183">
        <f>B88*D88*G88</f>
        <v>0</v>
      </c>
      <c r="O88" s="183">
        <f>B88*D88*H88</f>
        <v>0</v>
      </c>
      <c r="P88" s="183">
        <f>B88*D88*I88</f>
        <v>0</v>
      </c>
      <c r="Q88" s="183">
        <f>B88*D88*J88</f>
        <v>0</v>
      </c>
      <c r="R88" s="183">
        <f>B88*D88*K88</f>
        <v>4000</v>
      </c>
      <c r="S88" s="183">
        <f>B88*D88*L88</f>
        <v>0</v>
      </c>
      <c r="T88" s="183">
        <f>SUM(M88:S88)</f>
        <v>4000</v>
      </c>
      <c r="U88" s="184">
        <f t="shared" si="58"/>
        <v>3000</v>
      </c>
    </row>
    <row r="89" spans="1:21" x14ac:dyDescent="0.35">
      <c r="A89" s="223"/>
      <c r="B89" s="224"/>
      <c r="C89" s="224"/>
      <c r="D89" s="225"/>
      <c r="E89" s="224"/>
      <c r="F89" s="249"/>
      <c r="G89" s="249"/>
      <c r="H89" s="249"/>
      <c r="I89" s="249"/>
      <c r="J89" s="249"/>
      <c r="K89" s="249"/>
      <c r="L89" s="249"/>
      <c r="M89" s="221">
        <f t="shared" ref="M89:S89" si="59">SUM(M84:M88)</f>
        <v>0</v>
      </c>
      <c r="N89" s="221">
        <f t="shared" si="59"/>
        <v>0</v>
      </c>
      <c r="O89" s="221">
        <f t="shared" si="59"/>
        <v>0</v>
      </c>
      <c r="P89" s="295">
        <f t="shared" si="59"/>
        <v>0</v>
      </c>
      <c r="Q89" s="221">
        <f t="shared" si="59"/>
        <v>400</v>
      </c>
      <c r="R89" s="221">
        <f t="shared" si="59"/>
        <v>12900</v>
      </c>
      <c r="S89" s="221">
        <f t="shared" si="59"/>
        <v>0</v>
      </c>
      <c r="T89" s="221">
        <f>SUM(T84:T88)</f>
        <v>13300</v>
      </c>
      <c r="U89" s="228">
        <f>T89*0.75</f>
        <v>9975</v>
      </c>
    </row>
    <row r="91" spans="1:21" x14ac:dyDescent="0.35">
      <c r="A91" s="217" t="s">
        <v>186</v>
      </c>
      <c r="B91" s="224"/>
      <c r="C91" s="224"/>
      <c r="D91" s="225"/>
      <c r="E91" s="224"/>
      <c r="F91" s="251"/>
      <c r="G91" s="251"/>
      <c r="H91" s="251"/>
      <c r="I91" s="251"/>
      <c r="J91" s="251"/>
      <c r="K91" s="251"/>
      <c r="L91" s="251"/>
      <c r="M91" s="230"/>
      <c r="N91" s="230"/>
      <c r="O91" s="230"/>
      <c r="P91" s="230"/>
      <c r="Q91" s="252"/>
      <c r="R91" s="252"/>
      <c r="S91" s="252"/>
      <c r="T91" s="230"/>
      <c r="U91" s="222"/>
    </row>
    <row r="92" spans="1:21" x14ac:dyDescent="0.35">
      <c r="A92" s="253" t="s">
        <v>187</v>
      </c>
      <c r="B92" s="254">
        <v>1000</v>
      </c>
      <c r="C92" s="255" t="s">
        <v>188</v>
      </c>
      <c r="D92" s="256">
        <v>0.5</v>
      </c>
      <c r="E92" s="179" t="s">
        <v>127</v>
      </c>
      <c r="F92" s="249">
        <v>0</v>
      </c>
      <c r="G92" s="249">
        <v>0</v>
      </c>
      <c r="H92" s="249">
        <v>1</v>
      </c>
      <c r="I92" s="249">
        <v>3</v>
      </c>
      <c r="J92" s="249">
        <v>12</v>
      </c>
      <c r="K92" s="249">
        <v>12</v>
      </c>
      <c r="L92" s="249">
        <v>0</v>
      </c>
      <c r="M92" s="183">
        <f>B92*D92*F92</f>
        <v>0</v>
      </c>
      <c r="N92" s="183">
        <f>B92*D92*G92</f>
        <v>0</v>
      </c>
      <c r="O92" s="182">
        <f>B92*D92*H92</f>
        <v>500</v>
      </c>
      <c r="P92" s="182">
        <f>B92*D92*I92</f>
        <v>1500</v>
      </c>
      <c r="Q92" s="183">
        <f>B92*D92*J92</f>
        <v>6000</v>
      </c>
      <c r="R92" s="183">
        <f>B92*D92*K92</f>
        <v>6000</v>
      </c>
      <c r="S92" s="183">
        <f>B92*D92*L92</f>
        <v>0</v>
      </c>
      <c r="T92" s="183">
        <f>SUM(M92:S92)</f>
        <v>14000</v>
      </c>
      <c r="U92" s="184">
        <f t="shared" ref="U92:U97" si="60">T92*0.75</f>
        <v>10500</v>
      </c>
    </row>
    <row r="93" spans="1:21" x14ac:dyDescent="0.35">
      <c r="A93" s="262" t="s">
        <v>194</v>
      </c>
      <c r="B93" s="263">
        <v>400</v>
      </c>
      <c r="C93" s="264" t="s">
        <v>141</v>
      </c>
      <c r="D93" s="265">
        <v>0.5</v>
      </c>
      <c r="E93" s="266" t="s">
        <v>127</v>
      </c>
      <c r="F93" s="267">
        <v>0</v>
      </c>
      <c r="G93" s="267">
        <v>0</v>
      </c>
      <c r="H93" s="267">
        <v>1</v>
      </c>
      <c r="I93" s="267">
        <v>3</v>
      </c>
      <c r="J93" s="267">
        <v>12</v>
      </c>
      <c r="K93" s="267">
        <v>12</v>
      </c>
      <c r="L93" s="267">
        <v>0</v>
      </c>
      <c r="M93" s="268">
        <f>B93*D93*F93</f>
        <v>0</v>
      </c>
      <c r="N93" s="268">
        <f>B93*D93*G93</f>
        <v>0</v>
      </c>
      <c r="O93" s="182">
        <f>B93*D93*H93</f>
        <v>200</v>
      </c>
      <c r="P93" s="182">
        <f>B93*D93*I93</f>
        <v>600</v>
      </c>
      <c r="Q93" s="268">
        <f>B93*D93*J93</f>
        <v>2400</v>
      </c>
      <c r="R93" s="268">
        <f>B93*D93*K93</f>
        <v>2400</v>
      </c>
      <c r="S93" s="268">
        <f>B93*D93*L93</f>
        <v>0</v>
      </c>
      <c r="T93" s="268">
        <f>SUM(M93:S93)</f>
        <v>5600</v>
      </c>
      <c r="U93" s="269">
        <f t="shared" si="60"/>
        <v>4200</v>
      </c>
    </row>
    <row r="94" spans="1:21" x14ac:dyDescent="0.35">
      <c r="A94" s="262" t="s">
        <v>195</v>
      </c>
      <c r="B94" s="263">
        <v>150</v>
      </c>
      <c r="C94" s="264" t="s">
        <v>141</v>
      </c>
      <c r="D94" s="265">
        <v>1</v>
      </c>
      <c r="E94" s="266" t="s">
        <v>127</v>
      </c>
      <c r="F94" s="267">
        <v>0</v>
      </c>
      <c r="G94" s="267">
        <v>0</v>
      </c>
      <c r="H94" s="267">
        <v>1</v>
      </c>
      <c r="I94" s="267">
        <v>3</v>
      </c>
      <c r="J94" s="267">
        <v>12</v>
      </c>
      <c r="K94" s="267">
        <v>12</v>
      </c>
      <c r="L94" s="267">
        <v>0</v>
      </c>
      <c r="M94" s="268">
        <f>B94*D94*F94</f>
        <v>0</v>
      </c>
      <c r="N94" s="268">
        <f>B94*D94*G94</f>
        <v>0</v>
      </c>
      <c r="O94" s="182">
        <f>B94*D94*H94</f>
        <v>150</v>
      </c>
      <c r="P94" s="182">
        <f>B94*D94*I94</f>
        <v>450</v>
      </c>
      <c r="Q94" s="268">
        <f>B94*D94*J94</f>
        <v>1800</v>
      </c>
      <c r="R94" s="268">
        <f>B94*D94*K94</f>
        <v>1800</v>
      </c>
      <c r="S94" s="268">
        <f>B94*D94*L94</f>
        <v>0</v>
      </c>
      <c r="T94" s="268">
        <f>SUM(M94:S94)</f>
        <v>4200</v>
      </c>
      <c r="U94" s="269">
        <f t="shared" si="60"/>
        <v>3150</v>
      </c>
    </row>
    <row r="95" spans="1:21" x14ac:dyDescent="0.35">
      <c r="A95" s="253" t="s">
        <v>189</v>
      </c>
      <c r="B95" s="254">
        <v>1500</v>
      </c>
      <c r="C95" s="255" t="s">
        <v>190</v>
      </c>
      <c r="D95" s="257">
        <v>2</v>
      </c>
      <c r="E95" s="179" t="s">
        <v>168</v>
      </c>
      <c r="F95" s="249">
        <v>0</v>
      </c>
      <c r="G95" s="249">
        <v>1</v>
      </c>
      <c r="H95" s="249">
        <v>0</v>
      </c>
      <c r="I95" s="249">
        <v>0</v>
      </c>
      <c r="J95" s="249">
        <v>0</v>
      </c>
      <c r="K95" s="249">
        <v>0</v>
      </c>
      <c r="L95" s="249">
        <v>0</v>
      </c>
      <c r="M95" s="183">
        <f>B95*D95*F95</f>
        <v>0</v>
      </c>
      <c r="N95" s="182">
        <f>B95*D95*G95</f>
        <v>3000</v>
      </c>
      <c r="O95" s="182">
        <f>B95*D95*H95</f>
        <v>0</v>
      </c>
      <c r="P95" s="182">
        <f>B95*D95*I95</f>
        <v>0</v>
      </c>
      <c r="Q95" s="183">
        <f>B95*D95*J95</f>
        <v>0</v>
      </c>
      <c r="R95" s="183">
        <f>B95*D95*K95</f>
        <v>0</v>
      </c>
      <c r="S95" s="183">
        <f>B95*D95*L95</f>
        <v>0</v>
      </c>
      <c r="T95" s="183">
        <f>SUM(M95:S95)</f>
        <v>3000</v>
      </c>
      <c r="U95" s="184">
        <f t="shared" si="60"/>
        <v>2250</v>
      </c>
    </row>
    <row r="96" spans="1:21" x14ac:dyDescent="0.35">
      <c r="A96" s="178" t="s">
        <v>191</v>
      </c>
      <c r="B96" s="254">
        <v>2000</v>
      </c>
      <c r="C96" s="255" t="s">
        <v>192</v>
      </c>
      <c r="D96" s="257">
        <v>1</v>
      </c>
      <c r="E96" s="179" t="s">
        <v>168</v>
      </c>
      <c r="F96" s="249">
        <v>0</v>
      </c>
      <c r="G96" s="249">
        <v>1</v>
      </c>
      <c r="H96" s="249">
        <v>0</v>
      </c>
      <c r="I96" s="249">
        <v>0</v>
      </c>
      <c r="J96" s="249">
        <v>0</v>
      </c>
      <c r="K96" s="249">
        <v>0</v>
      </c>
      <c r="L96" s="249">
        <v>0</v>
      </c>
      <c r="M96" s="183">
        <f>B96*D96*F96</f>
        <v>0</v>
      </c>
      <c r="N96" s="182">
        <f>B96*D96*G96</f>
        <v>2000</v>
      </c>
      <c r="O96" s="182">
        <f>B96*D96*H96</f>
        <v>0</v>
      </c>
      <c r="P96" s="182">
        <f>B96*D96*I96</f>
        <v>0</v>
      </c>
      <c r="Q96" s="183">
        <f>B96*D96*J96</f>
        <v>0</v>
      </c>
      <c r="R96" s="183">
        <f>B96*D96*K96</f>
        <v>0</v>
      </c>
      <c r="S96" s="183">
        <f>B96*D96*L96</f>
        <v>0</v>
      </c>
      <c r="T96" s="183">
        <f>SUM(M96:S96)</f>
        <v>2000</v>
      </c>
      <c r="U96" s="184">
        <f t="shared" si="60"/>
        <v>1500</v>
      </c>
    </row>
    <row r="97" spans="1:21" x14ac:dyDescent="0.35">
      <c r="A97" s="223"/>
      <c r="B97" s="224"/>
      <c r="C97" s="224"/>
      <c r="D97" s="225"/>
      <c r="E97" s="224"/>
      <c r="F97" s="241"/>
      <c r="G97" s="241"/>
      <c r="H97" s="241"/>
      <c r="I97" s="241"/>
      <c r="J97" s="241"/>
      <c r="K97" s="241"/>
      <c r="L97" s="241"/>
      <c r="M97" s="270">
        <f t="shared" ref="M97:S97" si="61">SUM(M92:M96)</f>
        <v>0</v>
      </c>
      <c r="N97" s="270">
        <f t="shared" si="61"/>
        <v>5000</v>
      </c>
      <c r="O97" s="270">
        <f t="shared" si="61"/>
        <v>850</v>
      </c>
      <c r="P97" s="270">
        <f t="shared" si="61"/>
        <v>2550</v>
      </c>
      <c r="Q97" s="270">
        <f t="shared" si="61"/>
        <v>10200</v>
      </c>
      <c r="R97" s="270">
        <f t="shared" si="61"/>
        <v>10200</v>
      </c>
      <c r="S97" s="270">
        <f t="shared" si="61"/>
        <v>0</v>
      </c>
      <c r="T97" s="270">
        <f>SUM(T92:T96)</f>
        <v>28800</v>
      </c>
      <c r="U97" s="228">
        <f t="shared" si="60"/>
        <v>21600</v>
      </c>
    </row>
    <row r="98" spans="1:21" ht="16" thickBot="1" x14ac:dyDescent="0.4">
      <c r="P98" s="297">
        <f>P97+O97+N97</f>
        <v>8400</v>
      </c>
    </row>
    <row r="99" spans="1:21" ht="16" thickBot="1" x14ac:dyDescent="0.4">
      <c r="A99" s="258" t="s">
        <v>20</v>
      </c>
      <c r="B99" s="259"/>
      <c r="C99" s="259"/>
      <c r="D99" s="259"/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O99" s="259"/>
      <c r="P99" s="259"/>
      <c r="Q99" s="259"/>
      <c r="R99" s="259"/>
      <c r="S99" s="259"/>
      <c r="T99" s="260">
        <f>SUM(T97+T89+T81+T70+T59+T48+T44+T29+T9)</f>
        <v>294420</v>
      </c>
      <c r="U99" s="261">
        <f>SUM(U97+U89+U81+U70+U59+U48+U44+U29+U9)</f>
        <v>220815</v>
      </c>
    </row>
    <row r="104" spans="1:21" x14ac:dyDescent="0.35">
      <c r="O104" s="291"/>
    </row>
  </sheetData>
  <mergeCells count="1">
    <mergeCell ref="F1:K1"/>
  </mergeCells>
  <conditionalFormatting sqref="J2:L4 F1:I4">
    <cfRule type="cellIs" dxfId="22" priority="23" stopIfTrue="1" operator="equal">
      <formula>#REF!</formula>
    </cfRule>
  </conditionalFormatting>
  <conditionalFormatting sqref="F29:L33 F35:L35 F37:L60 F22:L22 F11:L20">
    <cfRule type="cellIs" dxfId="21" priority="22" stopIfTrue="1" operator="equal">
      <formula>#REF!</formula>
    </cfRule>
  </conditionalFormatting>
  <conditionalFormatting sqref="F21:L21">
    <cfRule type="cellIs" dxfId="20" priority="21" stopIfTrue="1" operator="equal">
      <formula>#REF!</formula>
    </cfRule>
  </conditionalFormatting>
  <conditionalFormatting sqref="F23:L27">
    <cfRule type="cellIs" dxfId="19" priority="20" stopIfTrue="1" operator="equal">
      <formula>#REF!</formula>
    </cfRule>
  </conditionalFormatting>
  <conditionalFormatting sqref="F28:L28">
    <cfRule type="cellIs" dxfId="18" priority="19" stopIfTrue="1" operator="equal">
      <formula>#REF!</formula>
    </cfRule>
  </conditionalFormatting>
  <conditionalFormatting sqref="F34:L34">
    <cfRule type="cellIs" dxfId="17" priority="18" stopIfTrue="1" operator="equal">
      <formula>#REF!</formula>
    </cfRule>
  </conditionalFormatting>
  <conditionalFormatting sqref="F36:L36">
    <cfRule type="cellIs" dxfId="16" priority="17" stopIfTrue="1" operator="equal">
      <formula>#REF!</formula>
    </cfRule>
  </conditionalFormatting>
  <conditionalFormatting sqref="F61:L71">
    <cfRule type="cellIs" dxfId="15" priority="16" stopIfTrue="1" operator="equal">
      <formula>#REF!</formula>
    </cfRule>
  </conditionalFormatting>
  <conditionalFormatting sqref="F72:L73 F81:L89">
    <cfRule type="cellIs" dxfId="14" priority="15" stopIfTrue="1" operator="equal">
      <formula>#REF!</formula>
    </cfRule>
  </conditionalFormatting>
  <conditionalFormatting sqref="F74 H74:L74">
    <cfRule type="cellIs" dxfId="13" priority="14" stopIfTrue="1" operator="equal">
      <formula>#REF!</formula>
    </cfRule>
  </conditionalFormatting>
  <conditionalFormatting sqref="F75 H75:L75">
    <cfRule type="cellIs" dxfId="12" priority="13" stopIfTrue="1" operator="equal">
      <formula>#REF!</formula>
    </cfRule>
  </conditionalFormatting>
  <conditionalFormatting sqref="F76:L76">
    <cfRule type="cellIs" dxfId="11" priority="12" stopIfTrue="1" operator="equal">
      <formula>#REF!</formula>
    </cfRule>
  </conditionalFormatting>
  <conditionalFormatting sqref="F77:L77">
    <cfRule type="cellIs" dxfId="10" priority="11" stopIfTrue="1" operator="equal">
      <formula>#REF!</formula>
    </cfRule>
  </conditionalFormatting>
  <conditionalFormatting sqref="F78:L78">
    <cfRule type="cellIs" dxfId="9" priority="10" stopIfTrue="1" operator="equal">
      <formula>#REF!</formula>
    </cfRule>
  </conditionalFormatting>
  <conditionalFormatting sqref="F79:L79">
    <cfRule type="cellIs" dxfId="8" priority="9" stopIfTrue="1" operator="equal">
      <formula>#REF!</formula>
    </cfRule>
  </conditionalFormatting>
  <conditionalFormatting sqref="F80:L80">
    <cfRule type="cellIs" dxfId="7" priority="8" stopIfTrue="1" operator="equal">
      <formula>#REF!</formula>
    </cfRule>
  </conditionalFormatting>
  <conditionalFormatting sqref="G74">
    <cfRule type="cellIs" dxfId="6" priority="7" stopIfTrue="1" operator="equal">
      <formula>#REF!</formula>
    </cfRule>
  </conditionalFormatting>
  <conditionalFormatting sqref="G75">
    <cfRule type="cellIs" dxfId="5" priority="6" stopIfTrue="1" operator="equal">
      <formula>#REF!</formula>
    </cfRule>
  </conditionalFormatting>
  <conditionalFormatting sqref="F91:L91">
    <cfRule type="cellIs" dxfId="4" priority="5" stopIfTrue="1" operator="equal">
      <formula>#REF!</formula>
    </cfRule>
  </conditionalFormatting>
  <conditionalFormatting sqref="F92:L92">
    <cfRule type="cellIs" dxfId="3" priority="4" stopIfTrue="1" operator="equal">
      <formula>#REF!</formula>
    </cfRule>
  </conditionalFormatting>
  <conditionalFormatting sqref="F95:L96">
    <cfRule type="cellIs" dxfId="2" priority="3" stopIfTrue="1" operator="equal">
      <formula>#REF!</formula>
    </cfRule>
  </conditionalFormatting>
  <conditionalFormatting sqref="F93:L94">
    <cfRule type="cellIs" dxfId="1" priority="2" stopIfTrue="1" operator="equal">
      <formula>#REF!</formula>
    </cfRule>
  </conditionalFormatting>
  <conditionalFormatting sqref="F97:L97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11.08203125" defaultRowHeight="15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274"/>
  <sheetViews>
    <sheetView topLeftCell="A13" workbookViewId="0">
      <selection activeCell="D6" sqref="D6:H6"/>
    </sheetView>
  </sheetViews>
  <sheetFormatPr defaultColWidth="10.9140625" defaultRowHeight="15.5" x14ac:dyDescent="0.35"/>
  <cols>
    <col min="1" max="1" width="5" style="2" customWidth="1"/>
    <col min="2" max="2" width="8.08203125" style="1" bestFit="1" customWidth="1"/>
    <col min="3" max="3" width="32.58203125" style="2" bestFit="1" customWidth="1"/>
    <col min="4" max="4" width="22.9140625" style="2" bestFit="1" customWidth="1"/>
    <col min="5" max="5" width="21.5" style="2" customWidth="1"/>
    <col min="6" max="6" width="17.9140625" style="2" customWidth="1"/>
    <col min="7" max="8" width="12.9140625" style="2" customWidth="1"/>
    <col min="9" max="9" width="2.5" style="2" customWidth="1"/>
    <col min="10" max="10" width="6.58203125" style="2" customWidth="1"/>
    <col min="11" max="11" width="15.5" style="2" customWidth="1"/>
    <col min="12" max="12" width="16.9140625" style="2" customWidth="1"/>
    <col min="13" max="13" width="3.58203125" style="2" customWidth="1"/>
    <col min="14" max="14" width="17.08203125" style="2" customWidth="1"/>
    <col min="15" max="15" width="5" style="2" customWidth="1"/>
    <col min="16" max="16384" width="10.9140625" style="2"/>
  </cols>
  <sheetData>
    <row r="1" spans="1:51" ht="27" customHeight="1" x14ac:dyDescent="0.35">
      <c r="A1" s="11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1" ht="41.15" customHeight="1" x14ac:dyDescent="0.35">
      <c r="A2" s="11"/>
      <c r="B2" s="438" t="s">
        <v>84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1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1" ht="27" customHeight="1" x14ac:dyDescent="0.35">
      <c r="A3" s="11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1" ht="23.5" x14ac:dyDescent="0.35">
      <c r="A4" s="47"/>
      <c r="B4" s="461" t="s">
        <v>81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531"/>
      <c r="O4" s="47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ht="39.9" customHeight="1" x14ac:dyDescent="0.35">
      <c r="A5" s="8"/>
      <c r="B5" s="9"/>
      <c r="C5" s="8"/>
      <c r="D5" s="48" t="s">
        <v>46</v>
      </c>
      <c r="E5" s="8"/>
      <c r="F5" s="8"/>
      <c r="G5" s="8"/>
      <c r="H5" s="8"/>
      <c r="I5" s="8"/>
      <c r="J5" s="8"/>
      <c r="K5" s="8"/>
      <c r="L5" s="48" t="s">
        <v>47</v>
      </c>
      <c r="M5" s="15"/>
      <c r="N5" s="48" t="s">
        <v>48</v>
      </c>
      <c r="O5" s="8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ht="20.149999999999999" customHeight="1" x14ac:dyDescent="0.35">
      <c r="A6" s="8"/>
      <c r="B6" s="15"/>
      <c r="C6" s="94" t="s">
        <v>35</v>
      </c>
      <c r="D6" s="542" t="s">
        <v>91</v>
      </c>
      <c r="E6" s="542"/>
      <c r="F6" s="542"/>
      <c r="G6" s="542"/>
      <c r="H6" s="543"/>
      <c r="I6" s="8"/>
      <c r="J6" s="544" t="s">
        <v>3</v>
      </c>
      <c r="K6" s="544"/>
      <c r="L6" s="52">
        <v>43466</v>
      </c>
      <c r="M6" s="59" t="s">
        <v>2</v>
      </c>
      <c r="N6" s="60">
        <v>43661</v>
      </c>
      <c r="O6" s="8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s="3" customFormat="1" ht="5.15" customHeight="1" x14ac:dyDescent="0.35">
      <c r="A7" s="8"/>
      <c r="B7" s="98"/>
      <c r="C7" s="97"/>
      <c r="D7" s="55"/>
      <c r="E7" s="55"/>
      <c r="F7" s="55"/>
      <c r="G7" s="55"/>
      <c r="H7" s="55"/>
      <c r="I7" s="8"/>
      <c r="J7" s="97"/>
      <c r="K7" s="97"/>
      <c r="L7" s="58"/>
      <c r="M7" s="9"/>
      <c r="N7" s="12"/>
      <c r="O7" s="8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20.149999999999999" customHeight="1" x14ac:dyDescent="0.35">
      <c r="A8" s="8"/>
      <c r="B8" s="13"/>
      <c r="C8" s="92" t="s">
        <v>60</v>
      </c>
      <c r="D8" s="497" t="s">
        <v>61</v>
      </c>
      <c r="E8" s="497"/>
      <c r="F8" s="497"/>
      <c r="G8" s="497"/>
      <c r="H8" s="498"/>
      <c r="I8" s="65"/>
      <c r="J8" s="544" t="s">
        <v>4</v>
      </c>
      <c r="K8" s="544"/>
      <c r="L8" s="545">
        <v>1</v>
      </c>
      <c r="M8" s="545"/>
      <c r="N8" s="546"/>
      <c r="O8" s="90" t="s">
        <v>49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s="3" customFormat="1" ht="5.15" customHeight="1" x14ac:dyDescent="0.35">
      <c r="A9" s="8"/>
      <c r="B9" s="93"/>
      <c r="C9" s="4"/>
      <c r="D9" s="4"/>
      <c r="E9" s="4"/>
      <c r="F9" s="4"/>
      <c r="G9" s="4"/>
      <c r="H9" s="4"/>
      <c r="I9" s="8"/>
      <c r="J9" s="97"/>
      <c r="K9" s="97"/>
      <c r="L9" s="12"/>
      <c r="M9" s="9"/>
      <c r="N9" s="12"/>
      <c r="O9" s="1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20.149999999999999" customHeight="1" x14ac:dyDescent="0.35">
      <c r="A10" s="8"/>
      <c r="B10" s="13"/>
      <c r="C10" s="92" t="s">
        <v>67</v>
      </c>
      <c r="D10" s="64" t="s">
        <v>19</v>
      </c>
      <c r="E10" s="65"/>
      <c r="F10" s="475" t="s">
        <v>58</v>
      </c>
      <c r="G10" s="475"/>
      <c r="H10" s="67" t="s">
        <v>7</v>
      </c>
      <c r="I10" s="8"/>
      <c r="J10" s="475" t="s">
        <v>6</v>
      </c>
      <c r="K10" s="475"/>
      <c r="L10" s="539">
        <f>+D23</f>
        <v>30823</v>
      </c>
      <c r="M10" s="539"/>
      <c r="N10" s="540"/>
      <c r="O10" s="70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s="3" customFormat="1" ht="5.15" customHeight="1" x14ac:dyDescent="0.35">
      <c r="A11" s="8"/>
      <c r="B11" s="93"/>
      <c r="C11" s="98"/>
      <c r="D11" s="8"/>
      <c r="E11" s="8"/>
      <c r="F11" s="93"/>
      <c r="G11" s="98"/>
      <c r="H11" s="8"/>
      <c r="I11" s="8"/>
      <c r="J11" s="93"/>
      <c r="K11" s="93"/>
      <c r="L11" s="121"/>
      <c r="M11" s="121"/>
      <c r="N11" s="121"/>
      <c r="O11" s="1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20.149999999999999" customHeight="1" x14ac:dyDescent="0.35">
      <c r="A12" s="8"/>
      <c r="B12" s="13"/>
      <c r="C12" s="92" t="s">
        <v>68</v>
      </c>
      <c r="D12" s="67">
        <v>220</v>
      </c>
      <c r="E12" s="8"/>
      <c r="F12" s="476" t="s">
        <v>59</v>
      </c>
      <c r="G12" s="476"/>
      <c r="H12" s="67" t="s">
        <v>92</v>
      </c>
      <c r="I12" s="65"/>
      <c r="J12" s="475" t="s">
        <v>5</v>
      </c>
      <c r="K12" s="475"/>
      <c r="L12" s="539">
        <f>+G23</f>
        <v>0</v>
      </c>
      <c r="M12" s="539"/>
      <c r="N12" s="540"/>
      <c r="O12" s="70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5.15" customHeight="1" x14ac:dyDescent="0.35">
      <c r="A13" s="8"/>
      <c r="B13" s="9"/>
      <c r="C13" s="98"/>
      <c r="D13" s="66"/>
      <c r="E13" s="8"/>
      <c r="F13" s="93"/>
      <c r="G13" s="98"/>
      <c r="H13" s="8"/>
      <c r="I13" s="8"/>
      <c r="J13" s="14"/>
      <c r="K13" s="14"/>
      <c r="L13" s="121"/>
      <c r="M13" s="121"/>
      <c r="N13" s="121"/>
      <c r="O13" s="1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20.149999999999999" customHeight="1" x14ac:dyDescent="0.35">
      <c r="A14" s="8"/>
      <c r="B14" s="9"/>
      <c r="C14" s="92" t="s">
        <v>21</v>
      </c>
      <c r="D14" s="68">
        <v>43709</v>
      </c>
      <c r="E14" s="65"/>
      <c r="F14" s="13"/>
      <c r="G14" s="69" t="s">
        <v>93</v>
      </c>
      <c r="H14" s="67">
        <v>1.5200000000000001E-3</v>
      </c>
      <c r="I14" s="65"/>
      <c r="J14" s="14"/>
      <c r="K14" s="98" t="s">
        <v>57</v>
      </c>
      <c r="L14" s="539">
        <f>L10-L12</f>
        <v>30823</v>
      </c>
      <c r="M14" s="539"/>
      <c r="N14" s="540"/>
      <c r="O14" s="7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x14ac:dyDescent="0.35">
      <c r="A15" s="8"/>
      <c r="B15" s="8"/>
      <c r="C15" s="8"/>
      <c r="D15" s="8"/>
      <c r="E15" s="8"/>
      <c r="F15" s="8"/>
      <c r="G15" s="8"/>
      <c r="H15" s="8"/>
      <c r="I15" s="8"/>
      <c r="J15" s="46"/>
      <c r="K15" s="14"/>
      <c r="L15" s="9"/>
      <c r="M15" s="9"/>
      <c r="N15" s="9"/>
      <c r="O15" s="15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ht="46.5" x14ac:dyDescent="0.35">
      <c r="A16" s="8"/>
      <c r="B16" s="76" t="s">
        <v>38</v>
      </c>
      <c r="C16" s="76" t="s">
        <v>39</v>
      </c>
      <c r="D16" s="76" t="s">
        <v>97</v>
      </c>
      <c r="E16" s="76" t="s">
        <v>95</v>
      </c>
      <c r="F16" s="76" t="s">
        <v>96</v>
      </c>
      <c r="G16" s="76" t="s">
        <v>24</v>
      </c>
      <c r="H16" s="76" t="s">
        <v>98</v>
      </c>
      <c r="I16" s="502" t="s">
        <v>22</v>
      </c>
      <c r="J16" s="502"/>
      <c r="K16" s="502" t="s">
        <v>23</v>
      </c>
      <c r="L16" s="502"/>
      <c r="M16" s="502"/>
      <c r="N16" s="523"/>
      <c r="O16" s="15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1" ht="5.15" customHeight="1" x14ac:dyDescent="0.35">
      <c r="A17" s="8"/>
      <c r="B17" s="9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1" ht="36" customHeight="1" x14ac:dyDescent="0.35">
      <c r="A18" s="8"/>
      <c r="B18" s="85" t="e">
        <f>VLOOKUP(C18,'Variables &amp; Rates'!$C$4:$E$12, 3, FALSE)</f>
        <v>#N/A</v>
      </c>
      <c r="C18" s="91" t="s">
        <v>40</v>
      </c>
      <c r="D18" s="111">
        <v>22023</v>
      </c>
      <c r="E18" s="113">
        <f t="shared" ref="E18:E21" si="0">D18/$H$14</f>
        <v>14488815.789473683</v>
      </c>
      <c r="F18" s="115">
        <f>SUMIF('1. Receipts List'!$D$9:$D$69,#REF!, '1. Receipts List'!$F$9:$F$69)</f>
        <v>0</v>
      </c>
      <c r="G18" s="115">
        <f t="shared" ref="G18:G21" si="1">F18*$H$14</f>
        <v>0</v>
      </c>
      <c r="H18" s="115">
        <f>D18-G18</f>
        <v>22023</v>
      </c>
      <c r="I18" s="541">
        <f t="shared" ref="I18:I20" si="2">G18/D18</f>
        <v>0</v>
      </c>
      <c r="J18" s="541"/>
      <c r="K18" s="542"/>
      <c r="L18" s="542"/>
      <c r="M18" s="542"/>
      <c r="N18" s="543"/>
      <c r="O18" s="90" t="s">
        <v>50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1" ht="36" customHeight="1" x14ac:dyDescent="0.35">
      <c r="A19" s="8"/>
      <c r="B19" s="86" t="e">
        <f>VLOOKUP(C19,'Variables &amp; Rates'!$C$4:$E$12, 3, FALSE)</f>
        <v>#N/A</v>
      </c>
      <c r="C19" s="87" t="s">
        <v>41</v>
      </c>
      <c r="D19" s="112">
        <v>5000</v>
      </c>
      <c r="E19" s="114">
        <f t="shared" si="0"/>
        <v>3289473.6842105263</v>
      </c>
      <c r="F19" s="116">
        <f>SUMIF('1. Receipts List'!$D$9:$D$69,#REF!, '1. Receipts List'!$F$9:$F$69)</f>
        <v>0</v>
      </c>
      <c r="G19" s="116">
        <f>F19*$H$14</f>
        <v>0</v>
      </c>
      <c r="H19" s="116">
        <f>D19-G19</f>
        <v>5000</v>
      </c>
      <c r="I19" s="532">
        <f t="shared" si="2"/>
        <v>0</v>
      </c>
      <c r="J19" s="532"/>
      <c r="K19" s="533"/>
      <c r="L19" s="533"/>
      <c r="M19" s="533"/>
      <c r="N19" s="534"/>
      <c r="O19" s="8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1" ht="36" customHeight="1" x14ac:dyDescent="0.35">
      <c r="A20" s="8"/>
      <c r="B20" s="86" t="e">
        <f>VLOOKUP(C20,'Variables &amp; Rates'!$C$4:$E$12, 3, FALSE)</f>
        <v>#N/A</v>
      </c>
      <c r="C20" s="87" t="s">
        <v>37</v>
      </c>
      <c r="D20" s="112">
        <v>800</v>
      </c>
      <c r="E20" s="114">
        <f t="shared" si="0"/>
        <v>526315.78947368416</v>
      </c>
      <c r="F20" s="116">
        <f>SUMIF('1. Receipts List'!$D$9:$D$69,#REF!, '1. Receipts List'!$F$9:$F$69)</f>
        <v>0</v>
      </c>
      <c r="G20" s="116">
        <f t="shared" si="1"/>
        <v>0</v>
      </c>
      <c r="H20" s="116">
        <f t="shared" ref="H20:H21" si="3">D20-G20</f>
        <v>800</v>
      </c>
      <c r="I20" s="532">
        <f t="shared" si="2"/>
        <v>0</v>
      </c>
      <c r="J20" s="532"/>
      <c r="K20" s="533"/>
      <c r="L20" s="533"/>
      <c r="M20" s="533"/>
      <c r="N20" s="534"/>
      <c r="O20" s="8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1" ht="36" customHeight="1" x14ac:dyDescent="0.35">
      <c r="A21" s="8"/>
      <c r="B21" s="86" t="e">
        <f>VLOOKUP(C21,'Variables &amp; Rates'!$C$4:$E$12, 3, FALSE)</f>
        <v>#N/A</v>
      </c>
      <c r="C21" s="87" t="s">
        <v>36</v>
      </c>
      <c r="D21" s="112">
        <v>3000</v>
      </c>
      <c r="E21" s="114">
        <f t="shared" si="0"/>
        <v>1973684.2105263157</v>
      </c>
      <c r="F21" s="116">
        <f>SUMIF('1. Receipts List'!$D$9:$D$69,#REF!, '1. Receipts List'!$F$9:$F$69)</f>
        <v>0</v>
      </c>
      <c r="G21" s="116">
        <f t="shared" si="1"/>
        <v>0</v>
      </c>
      <c r="H21" s="116">
        <f t="shared" si="3"/>
        <v>3000</v>
      </c>
      <c r="I21" s="532">
        <f>G21/D21</f>
        <v>0</v>
      </c>
      <c r="J21" s="532"/>
      <c r="K21" s="535" t="s">
        <v>94</v>
      </c>
      <c r="L21" s="535"/>
      <c r="M21" s="535"/>
      <c r="N21" s="536"/>
      <c r="O21" s="8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1" ht="5.15" customHeight="1" x14ac:dyDescent="0.35">
      <c r="A22" s="8"/>
      <c r="B22" s="95"/>
      <c r="C22" s="7"/>
      <c r="D22" s="62"/>
      <c r="E22" s="88"/>
      <c r="F22" s="89"/>
      <c r="G22" s="63"/>
      <c r="H22" s="63"/>
      <c r="I22" s="537"/>
      <c r="J22" s="537"/>
      <c r="K22" s="83"/>
      <c r="L22" s="83"/>
      <c r="M22" s="83"/>
      <c r="N22" s="83"/>
      <c r="O22" s="8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1" x14ac:dyDescent="0.35">
      <c r="A23" s="8"/>
      <c r="B23" s="96"/>
      <c r="C23" s="81" t="s">
        <v>20</v>
      </c>
      <c r="D23" s="123">
        <f>SUM(D18:D22)</f>
        <v>30823</v>
      </c>
      <c r="E23" s="118">
        <f>D23/$H$14</f>
        <v>20278289.47368421</v>
      </c>
      <c r="F23" s="117">
        <f>SUM(F18:F21)</f>
        <v>0</v>
      </c>
      <c r="G23" s="119">
        <f>SUM(G18:G21)</f>
        <v>0</v>
      </c>
      <c r="H23" s="120">
        <f>SUM(H18:H21)</f>
        <v>30823</v>
      </c>
      <c r="I23" s="538">
        <f>G23/D23</f>
        <v>0</v>
      </c>
      <c r="J23" s="538"/>
      <c r="K23" s="80"/>
      <c r="L23" s="80"/>
      <c r="M23" s="80"/>
      <c r="N23" s="82"/>
      <c r="O23" s="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1" ht="38.15" customHeight="1" x14ac:dyDescent="0.35">
      <c r="A24" s="8"/>
      <c r="B24" s="9"/>
      <c r="C24" s="8"/>
      <c r="D24" s="8"/>
      <c r="E24" s="122"/>
      <c r="F24" s="8"/>
      <c r="G24" s="8"/>
      <c r="H24" s="8"/>
      <c r="I24" s="8"/>
      <c r="J24" s="8"/>
      <c r="K24" s="8"/>
      <c r="L24" s="8"/>
      <c r="M24" s="8"/>
      <c r="N24" s="8"/>
      <c r="O24" s="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x14ac:dyDescent="0.35">
      <c r="A25" s="8"/>
      <c r="B25" s="450" t="s">
        <v>80</v>
      </c>
      <c r="C25" s="450"/>
      <c r="D25" s="451"/>
      <c r="E25" s="452"/>
      <c r="F25" s="90" t="s">
        <v>51</v>
      </c>
      <c r="G25" s="8"/>
      <c r="H25" s="8"/>
      <c r="I25" s="453" t="s">
        <v>78</v>
      </c>
      <c r="J25" s="453"/>
      <c r="K25" s="453"/>
      <c r="L25" s="454"/>
      <c r="M25" s="454"/>
      <c r="N25" s="455"/>
      <c r="O25" s="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5.15" customHeight="1" x14ac:dyDescent="0.35">
      <c r="A26" s="8"/>
      <c r="B26" s="97"/>
      <c r="C26" s="97"/>
      <c r="D26" s="14"/>
      <c r="E26" s="14"/>
      <c r="F26" s="90"/>
      <c r="G26" s="8"/>
      <c r="H26" s="8"/>
      <c r="I26" s="98"/>
      <c r="J26" s="98"/>
      <c r="K26" s="98"/>
      <c r="L26" s="8"/>
      <c r="M26" s="8"/>
      <c r="N26" s="8"/>
      <c r="O26" s="8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x14ac:dyDescent="0.35">
      <c r="A27" s="8"/>
      <c r="B27" s="450" t="s">
        <v>79</v>
      </c>
      <c r="C27" s="450"/>
      <c r="D27" s="451"/>
      <c r="E27" s="452"/>
      <c r="F27" s="90" t="s">
        <v>52</v>
      </c>
      <c r="G27" s="8"/>
      <c r="H27" s="8"/>
      <c r="I27" s="98"/>
      <c r="J27" s="453" t="s">
        <v>79</v>
      </c>
      <c r="K27" s="453"/>
      <c r="L27" s="454"/>
      <c r="M27" s="454"/>
      <c r="N27" s="455"/>
      <c r="O27" s="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ht="5.15" customHeight="1" x14ac:dyDescent="0.35">
      <c r="A28" s="8"/>
      <c r="B28" s="97"/>
      <c r="C28" s="97"/>
      <c r="D28" s="14"/>
      <c r="E28" s="14"/>
      <c r="F28" s="90"/>
      <c r="G28" s="8"/>
      <c r="H28" s="8"/>
      <c r="I28" s="98"/>
      <c r="J28" s="98"/>
      <c r="K28" s="98"/>
      <c r="L28" s="8"/>
      <c r="M28" s="8"/>
      <c r="N28" s="8"/>
      <c r="O28" s="8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ht="69" customHeight="1" x14ac:dyDescent="0.35">
      <c r="A29" s="8"/>
      <c r="B29" s="450" t="s">
        <v>33</v>
      </c>
      <c r="C29" s="450"/>
      <c r="D29" s="451"/>
      <c r="E29" s="451"/>
      <c r="F29" s="61" t="s">
        <v>44</v>
      </c>
      <c r="G29" s="8"/>
      <c r="H29" s="8"/>
      <c r="I29" s="453" t="s">
        <v>33</v>
      </c>
      <c r="J29" s="453"/>
      <c r="K29" s="453"/>
      <c r="L29" s="454"/>
      <c r="M29" s="454"/>
      <c r="N29" s="455"/>
      <c r="O29" s="8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44.15" customHeight="1" x14ac:dyDescent="0.35">
      <c r="A30" s="8"/>
      <c r="B30" s="9"/>
      <c r="C30" s="9"/>
      <c r="D30" s="8"/>
      <c r="E30" s="8"/>
      <c r="F30" s="17"/>
      <c r="G30" s="8"/>
      <c r="H30" s="8"/>
      <c r="I30" s="8"/>
      <c r="J30" s="8"/>
      <c r="K30" s="8"/>
      <c r="L30" s="8"/>
      <c r="M30" s="8"/>
      <c r="N30" s="8"/>
      <c r="O30" s="8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ht="23.5" x14ac:dyDescent="0.35">
      <c r="A31" s="27"/>
      <c r="B31" s="461" t="s">
        <v>82</v>
      </c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531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ht="27" customHeight="1" x14ac:dyDescent="0.35">
      <c r="A32" s="27"/>
      <c r="B32" s="45"/>
      <c r="C32" s="45"/>
      <c r="D32" s="45"/>
      <c r="E32" s="45"/>
      <c r="F32" s="45"/>
      <c r="G32" s="45"/>
      <c r="H32" s="45"/>
      <c r="I32" s="4"/>
      <c r="J32" s="4"/>
      <c r="K32" s="4"/>
      <c r="L32" s="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31" x14ac:dyDescent="0.35">
      <c r="A33" s="53"/>
      <c r="B33" s="76" t="s">
        <v>42</v>
      </c>
      <c r="C33" s="76" t="s">
        <v>69</v>
      </c>
      <c r="D33" s="76" t="s">
        <v>70</v>
      </c>
      <c r="E33" s="502" t="s">
        <v>64</v>
      </c>
      <c r="F33" s="502"/>
      <c r="G33" s="502" t="s">
        <v>43</v>
      </c>
      <c r="H33" s="502"/>
      <c r="I33" s="502"/>
      <c r="J33" s="502"/>
      <c r="K33" s="76" t="s">
        <v>90</v>
      </c>
      <c r="L33" s="502" t="s">
        <v>23</v>
      </c>
      <c r="M33" s="502"/>
      <c r="N33" s="523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5.15" customHeight="1" x14ac:dyDescent="0.35">
      <c r="A34" s="30"/>
      <c r="B34" s="19"/>
      <c r="C34" s="19"/>
      <c r="D34" s="19"/>
      <c r="E34" s="528"/>
      <c r="F34" s="528"/>
      <c r="G34" s="19"/>
      <c r="H34" s="19"/>
      <c r="I34" s="19"/>
      <c r="J34" s="19"/>
      <c r="K34" s="16"/>
      <c r="L34" s="524"/>
      <c r="M34" s="524"/>
      <c r="N34" s="52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x14ac:dyDescent="0.35">
      <c r="A35" s="53" t="s">
        <v>45</v>
      </c>
      <c r="B35" s="36">
        <v>1</v>
      </c>
      <c r="C35" s="102" t="s">
        <v>40</v>
      </c>
      <c r="D35" s="99">
        <v>14000000</v>
      </c>
      <c r="E35" s="529" t="s">
        <v>73</v>
      </c>
      <c r="F35" s="530"/>
      <c r="G35" s="503" t="s">
        <v>88</v>
      </c>
      <c r="H35" s="504"/>
      <c r="I35" s="504"/>
      <c r="J35" s="505"/>
      <c r="K35" s="105" t="s">
        <v>1</v>
      </c>
      <c r="L35" s="525"/>
      <c r="M35" s="526"/>
      <c r="N35" s="527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x14ac:dyDescent="0.35">
      <c r="A36" s="31"/>
      <c r="B36" s="36">
        <v>2</v>
      </c>
      <c r="C36" s="103" t="s">
        <v>40</v>
      </c>
      <c r="D36" s="100">
        <v>200000</v>
      </c>
      <c r="E36" s="509" t="s">
        <v>72</v>
      </c>
      <c r="F36" s="510"/>
      <c r="G36" s="506" t="s">
        <v>89</v>
      </c>
      <c r="H36" s="507"/>
      <c r="I36" s="507"/>
      <c r="J36" s="508"/>
      <c r="K36" s="104" t="s">
        <v>1</v>
      </c>
      <c r="L36" s="491"/>
      <c r="M36" s="492"/>
      <c r="N36" s="49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x14ac:dyDescent="0.35">
      <c r="A37" s="31"/>
      <c r="B37" s="36">
        <v>3</v>
      </c>
      <c r="C37" s="102" t="s">
        <v>37</v>
      </c>
      <c r="D37" s="100">
        <v>333003</v>
      </c>
      <c r="E37" s="509" t="s">
        <v>77</v>
      </c>
      <c r="F37" s="510"/>
      <c r="G37" s="506"/>
      <c r="H37" s="507"/>
      <c r="I37" s="507"/>
      <c r="J37" s="508"/>
      <c r="K37" s="104" t="s">
        <v>1</v>
      </c>
      <c r="L37" s="494"/>
      <c r="M37" s="495"/>
      <c r="N37" s="496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x14ac:dyDescent="0.35">
      <c r="A38" s="31"/>
      <c r="B38" s="36">
        <v>4</v>
      </c>
      <c r="C38" s="103" t="s">
        <v>36</v>
      </c>
      <c r="D38" s="100">
        <v>2500000</v>
      </c>
      <c r="E38" s="509" t="s">
        <v>76</v>
      </c>
      <c r="F38" s="510"/>
      <c r="G38" s="506"/>
      <c r="H38" s="507"/>
      <c r="I38" s="507"/>
      <c r="J38" s="508"/>
      <c r="K38" s="104" t="s">
        <v>63</v>
      </c>
      <c r="L38" s="491" t="s">
        <v>65</v>
      </c>
      <c r="M38" s="492"/>
      <c r="N38" s="493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x14ac:dyDescent="0.35">
      <c r="A39" s="31"/>
      <c r="B39" s="36">
        <v>5</v>
      </c>
      <c r="C39" s="102" t="s">
        <v>40</v>
      </c>
      <c r="D39" s="100">
        <v>150000</v>
      </c>
      <c r="E39" s="509" t="s">
        <v>74</v>
      </c>
      <c r="F39" s="510"/>
      <c r="G39" s="506"/>
      <c r="H39" s="507"/>
      <c r="I39" s="507"/>
      <c r="J39" s="508"/>
      <c r="K39" s="104" t="s">
        <v>1</v>
      </c>
      <c r="L39" s="491"/>
      <c r="M39" s="492"/>
      <c r="N39" s="493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x14ac:dyDescent="0.35">
      <c r="A40" s="31"/>
      <c r="B40" s="36">
        <v>6</v>
      </c>
      <c r="C40" s="103" t="s">
        <v>41</v>
      </c>
      <c r="D40" s="100">
        <v>210000</v>
      </c>
      <c r="E40" s="509" t="s">
        <v>75</v>
      </c>
      <c r="F40" s="510"/>
      <c r="G40" s="503"/>
      <c r="H40" s="504"/>
      <c r="I40" s="504"/>
      <c r="J40" s="505"/>
      <c r="K40" s="104" t="s">
        <v>1</v>
      </c>
      <c r="L40" s="491"/>
      <c r="M40" s="492"/>
      <c r="N40" s="493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x14ac:dyDescent="0.35">
      <c r="A41" s="31"/>
      <c r="B41" s="36">
        <v>7</v>
      </c>
      <c r="C41" s="102"/>
      <c r="D41" s="101"/>
      <c r="E41" s="509"/>
      <c r="F41" s="510"/>
      <c r="G41" s="506"/>
      <c r="H41" s="507"/>
      <c r="I41" s="507"/>
      <c r="J41" s="508"/>
      <c r="K41" s="104"/>
      <c r="L41" s="491"/>
      <c r="M41" s="492"/>
      <c r="N41" s="49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x14ac:dyDescent="0.35">
      <c r="A42" s="31"/>
      <c r="B42" s="36">
        <v>8</v>
      </c>
      <c r="C42" s="103"/>
      <c r="D42" s="101"/>
      <c r="E42" s="509"/>
      <c r="F42" s="510"/>
      <c r="G42" s="506"/>
      <c r="H42" s="507"/>
      <c r="I42" s="507"/>
      <c r="J42" s="508"/>
      <c r="K42" s="104"/>
      <c r="L42" s="491"/>
      <c r="M42" s="492"/>
      <c r="N42" s="49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x14ac:dyDescent="0.35">
      <c r="A43" s="31"/>
      <c r="B43" s="36">
        <v>9</v>
      </c>
      <c r="C43" s="103"/>
      <c r="D43" s="101"/>
      <c r="E43" s="509"/>
      <c r="F43" s="510"/>
      <c r="G43" s="506"/>
      <c r="H43" s="507"/>
      <c r="I43" s="507"/>
      <c r="J43" s="508"/>
      <c r="K43" s="104"/>
      <c r="L43" s="491"/>
      <c r="M43" s="492"/>
      <c r="N43" s="49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x14ac:dyDescent="0.35">
      <c r="A44" s="31"/>
      <c r="B44" s="36">
        <v>10</v>
      </c>
      <c r="C44" s="102"/>
      <c r="D44" s="101"/>
      <c r="E44" s="509"/>
      <c r="F44" s="510"/>
      <c r="G44" s="506"/>
      <c r="H44" s="507"/>
      <c r="I44" s="507"/>
      <c r="J44" s="508"/>
      <c r="K44" s="104"/>
      <c r="L44" s="491"/>
      <c r="M44" s="492"/>
      <c r="N44" s="49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x14ac:dyDescent="0.35">
      <c r="A45" s="31"/>
      <c r="B45" s="36">
        <v>11</v>
      </c>
      <c r="C45" s="103"/>
      <c r="D45" s="101"/>
      <c r="E45" s="509"/>
      <c r="F45" s="510"/>
      <c r="G45" s="506"/>
      <c r="H45" s="507"/>
      <c r="I45" s="507"/>
      <c r="J45" s="508"/>
      <c r="K45" s="104"/>
      <c r="L45" s="491"/>
      <c r="M45" s="492"/>
      <c r="N45" s="493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x14ac:dyDescent="0.35">
      <c r="A46" s="31"/>
      <c r="B46" s="36">
        <v>12</v>
      </c>
      <c r="C46" s="103"/>
      <c r="D46" s="101"/>
      <c r="E46" s="509"/>
      <c r="F46" s="510"/>
      <c r="G46" s="506"/>
      <c r="H46" s="507"/>
      <c r="I46" s="507"/>
      <c r="J46" s="508"/>
      <c r="K46" s="104"/>
      <c r="L46" s="491"/>
      <c r="M46" s="492"/>
      <c r="N46" s="49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x14ac:dyDescent="0.35">
      <c r="A47" s="31"/>
      <c r="B47" s="36">
        <v>13</v>
      </c>
      <c r="C47" s="102"/>
      <c r="D47" s="101"/>
      <c r="E47" s="509"/>
      <c r="F47" s="510"/>
      <c r="G47" s="506"/>
      <c r="H47" s="507"/>
      <c r="I47" s="507"/>
      <c r="J47" s="508"/>
      <c r="K47" s="104"/>
      <c r="L47" s="491"/>
      <c r="M47" s="492"/>
      <c r="N47" s="49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x14ac:dyDescent="0.35">
      <c r="A48" s="31"/>
      <c r="B48" s="36">
        <v>14</v>
      </c>
      <c r="C48" s="103"/>
      <c r="D48" s="101"/>
      <c r="E48" s="509"/>
      <c r="F48" s="510"/>
      <c r="G48" s="503"/>
      <c r="H48" s="504"/>
      <c r="I48" s="504"/>
      <c r="J48" s="505"/>
      <c r="K48" s="104"/>
      <c r="L48" s="491"/>
      <c r="M48" s="492"/>
      <c r="N48" s="49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x14ac:dyDescent="0.35">
      <c r="A49" s="31"/>
      <c r="B49" s="36">
        <v>15</v>
      </c>
      <c r="C49" s="102"/>
      <c r="D49" s="101"/>
      <c r="E49" s="509"/>
      <c r="F49" s="510"/>
      <c r="G49" s="506"/>
      <c r="H49" s="507"/>
      <c r="I49" s="507"/>
      <c r="J49" s="508"/>
      <c r="K49" s="104"/>
      <c r="L49" s="491"/>
      <c r="M49" s="492"/>
      <c r="N49" s="493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x14ac:dyDescent="0.35">
      <c r="A50" s="31"/>
      <c r="B50" s="36">
        <v>16</v>
      </c>
      <c r="C50" s="103"/>
      <c r="D50" s="101"/>
      <c r="E50" s="509"/>
      <c r="F50" s="510"/>
      <c r="G50" s="503"/>
      <c r="H50" s="504"/>
      <c r="I50" s="504"/>
      <c r="J50" s="505"/>
      <c r="K50" s="104"/>
      <c r="L50" s="491"/>
      <c r="M50" s="492"/>
      <c r="N50" s="49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x14ac:dyDescent="0.35">
      <c r="A51" s="31"/>
      <c r="B51" s="36">
        <v>17</v>
      </c>
      <c r="C51" s="102"/>
      <c r="D51" s="101"/>
      <c r="E51" s="509"/>
      <c r="F51" s="510"/>
      <c r="G51" s="506"/>
      <c r="H51" s="507"/>
      <c r="I51" s="507"/>
      <c r="J51" s="508"/>
      <c r="K51" s="104"/>
      <c r="L51" s="491"/>
      <c r="M51" s="492"/>
      <c r="N51" s="493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x14ac:dyDescent="0.35">
      <c r="A52" s="31"/>
      <c r="B52" s="36">
        <v>18</v>
      </c>
      <c r="C52" s="103"/>
      <c r="D52" s="101"/>
      <c r="E52" s="509"/>
      <c r="F52" s="510"/>
      <c r="G52" s="503"/>
      <c r="H52" s="504"/>
      <c r="I52" s="504"/>
      <c r="J52" s="505"/>
      <c r="K52" s="104"/>
      <c r="L52" s="491"/>
      <c r="M52" s="492"/>
      <c r="N52" s="493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x14ac:dyDescent="0.35">
      <c r="A53" s="31"/>
      <c r="B53" s="36">
        <v>19</v>
      </c>
      <c r="C53" s="103"/>
      <c r="D53" s="101"/>
      <c r="E53" s="509"/>
      <c r="F53" s="510"/>
      <c r="G53" s="518"/>
      <c r="H53" s="519"/>
      <c r="I53" s="519"/>
      <c r="J53" s="520"/>
      <c r="K53" s="104"/>
      <c r="L53" s="491"/>
      <c r="M53" s="492"/>
      <c r="N53" s="493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x14ac:dyDescent="0.35">
      <c r="A54" s="31"/>
      <c r="B54" s="36">
        <v>20</v>
      </c>
      <c r="C54" s="103"/>
      <c r="D54" s="101"/>
      <c r="E54" s="509"/>
      <c r="F54" s="510"/>
      <c r="G54" s="506"/>
      <c r="H54" s="507"/>
      <c r="I54" s="507"/>
      <c r="J54" s="508"/>
      <c r="K54" s="104"/>
      <c r="L54" s="491"/>
      <c r="M54" s="492"/>
      <c r="N54" s="493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x14ac:dyDescent="0.35">
      <c r="A55" s="31"/>
      <c r="B55" s="36">
        <v>21</v>
      </c>
      <c r="C55" s="102"/>
      <c r="D55" s="101"/>
      <c r="E55" s="509"/>
      <c r="F55" s="510"/>
      <c r="G55" s="506"/>
      <c r="H55" s="507"/>
      <c r="I55" s="507"/>
      <c r="J55" s="508"/>
      <c r="K55" s="104"/>
      <c r="L55" s="491"/>
      <c r="M55" s="492"/>
      <c r="N55" s="493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x14ac:dyDescent="0.35">
      <c r="A56" s="31"/>
      <c r="B56" s="36">
        <v>22</v>
      </c>
      <c r="C56" s="103"/>
      <c r="D56" s="101"/>
      <c r="E56" s="509"/>
      <c r="F56" s="510"/>
      <c r="G56" s="506"/>
      <c r="H56" s="507"/>
      <c r="I56" s="507"/>
      <c r="J56" s="508"/>
      <c r="K56" s="104"/>
      <c r="L56" s="491"/>
      <c r="M56" s="492"/>
      <c r="N56" s="493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x14ac:dyDescent="0.35">
      <c r="A57" s="31"/>
      <c r="B57" s="36">
        <v>23</v>
      </c>
      <c r="C57" s="102"/>
      <c r="D57" s="101"/>
      <c r="E57" s="509"/>
      <c r="F57" s="510"/>
      <c r="G57" s="506"/>
      <c r="H57" s="507"/>
      <c r="I57" s="507"/>
      <c r="J57" s="508"/>
      <c r="K57" s="104"/>
      <c r="L57" s="491"/>
      <c r="M57" s="492"/>
      <c r="N57" s="49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x14ac:dyDescent="0.35">
      <c r="A58" s="31"/>
      <c r="B58" s="36">
        <v>24</v>
      </c>
      <c r="C58" s="106"/>
      <c r="D58" s="107"/>
      <c r="E58" s="511"/>
      <c r="F58" s="512"/>
      <c r="G58" s="499"/>
      <c r="H58" s="500"/>
      <c r="I58" s="500"/>
      <c r="J58" s="501"/>
      <c r="K58" s="108"/>
      <c r="L58" s="494"/>
      <c r="M58" s="495"/>
      <c r="N58" s="496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ht="5.15" customHeight="1" x14ac:dyDescent="0.35">
      <c r="A59" s="31"/>
      <c r="B59" s="513"/>
      <c r="C59" s="514"/>
      <c r="D59" s="514"/>
      <c r="E59" s="514"/>
      <c r="F59" s="514"/>
      <c r="G59" s="514"/>
      <c r="H59" s="514"/>
      <c r="I59" s="514"/>
      <c r="J59" s="514"/>
      <c r="K59" s="514"/>
      <c r="L59" s="514"/>
      <c r="M59" s="514"/>
      <c r="N59" s="51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x14ac:dyDescent="0.35">
      <c r="A60" s="31"/>
      <c r="B60" s="109"/>
      <c r="C60" s="72" t="s">
        <v>71</v>
      </c>
      <c r="D60" s="73">
        <f>SUM(D35:D58)</f>
        <v>17393003</v>
      </c>
      <c r="E60" s="516"/>
      <c r="F60" s="516"/>
      <c r="G60" s="516"/>
      <c r="H60" s="516"/>
      <c r="I60" s="516"/>
      <c r="J60" s="516"/>
      <c r="K60" s="516"/>
      <c r="L60" s="516"/>
      <c r="M60" s="516"/>
      <c r="N60" s="517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x14ac:dyDescent="0.35">
      <c r="A61" s="27"/>
      <c r="B61" s="29"/>
      <c r="C61" s="27"/>
      <c r="D61" s="27"/>
      <c r="E61" s="27"/>
      <c r="F61" s="27"/>
      <c r="G61" s="29"/>
      <c r="H61" s="29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ht="11.15" customHeight="1" x14ac:dyDescent="0.35">
      <c r="A62" s="27"/>
      <c r="B62" s="521"/>
      <c r="C62" s="521"/>
      <c r="D62" s="521"/>
      <c r="E62" s="521"/>
      <c r="F62" s="521"/>
      <c r="G62" s="521"/>
      <c r="H62" s="521"/>
      <c r="I62" s="521"/>
      <c r="J62" s="521"/>
      <c r="K62" s="521"/>
      <c r="L62" s="521"/>
      <c r="M62" s="521"/>
      <c r="N62" s="52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x14ac:dyDescent="0.35">
      <c r="A63" s="27"/>
      <c r="B63" s="29"/>
      <c r="C63" s="27"/>
      <c r="D63" s="27"/>
      <c r="E63" s="27"/>
      <c r="F63" s="27"/>
      <c r="G63" s="29"/>
      <c r="H63" s="29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x14ac:dyDescent="0.35">
      <c r="A64" s="27"/>
      <c r="B64" s="29"/>
      <c r="C64" s="27"/>
      <c r="D64" s="27"/>
      <c r="E64" s="27"/>
      <c r="F64" s="27"/>
      <c r="G64" s="29"/>
      <c r="H64" s="29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x14ac:dyDescent="0.35">
      <c r="A65" s="27"/>
      <c r="B65" s="29"/>
      <c r="C65" s="27"/>
      <c r="D65" s="27"/>
      <c r="E65" s="27"/>
      <c r="F65" s="27"/>
      <c r="G65" s="29"/>
      <c r="H65" s="29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x14ac:dyDescent="0.35">
      <c r="A66" s="27"/>
      <c r="B66" s="29"/>
      <c r="C66" s="27"/>
      <c r="D66" s="27"/>
      <c r="E66" s="27"/>
      <c r="F66" s="27"/>
      <c r="G66" s="29"/>
      <c r="H66" s="29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x14ac:dyDescent="0.35">
      <c r="A67" s="27"/>
      <c r="B67" s="29"/>
      <c r="C67" s="27"/>
      <c r="D67" s="27"/>
      <c r="E67" s="27"/>
      <c r="F67" s="27"/>
      <c r="G67" s="27"/>
      <c r="H67" s="2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x14ac:dyDescent="0.35">
      <c r="A68" s="27"/>
      <c r="B68" s="29"/>
      <c r="C68" s="27"/>
      <c r="D68" s="27"/>
      <c r="E68" s="27"/>
      <c r="F68" s="27"/>
      <c r="G68" s="27"/>
      <c r="H68" s="2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x14ac:dyDescent="0.35">
      <c r="A69" s="27"/>
      <c r="B69" s="29"/>
      <c r="C69" s="27"/>
      <c r="D69" s="27"/>
      <c r="E69" s="27"/>
      <c r="F69" s="27"/>
      <c r="G69" s="27"/>
      <c r="H69" s="2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x14ac:dyDescent="0.35">
      <c r="A70" s="27"/>
      <c r="B70" s="29"/>
      <c r="C70" s="27"/>
      <c r="D70" s="27"/>
      <c r="E70" s="27"/>
      <c r="F70" s="27"/>
      <c r="G70" s="27"/>
      <c r="H70" s="2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x14ac:dyDescent="0.35">
      <c r="A71" s="27"/>
      <c r="B71" s="29"/>
      <c r="C71" s="27"/>
      <c r="D71" s="27"/>
      <c r="E71" s="27"/>
      <c r="F71" s="27"/>
      <c r="G71" s="27"/>
      <c r="H71" s="2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x14ac:dyDescent="0.35">
      <c r="A72" s="27"/>
      <c r="B72" s="29"/>
      <c r="C72" s="27"/>
      <c r="D72" s="27"/>
      <c r="E72" s="27"/>
      <c r="F72" s="27"/>
      <c r="G72" s="27"/>
      <c r="H72" s="2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x14ac:dyDescent="0.35">
      <c r="A73" s="4"/>
      <c r="B73" s="6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 x14ac:dyDescent="0.35">
      <c r="A74" s="4"/>
      <c r="B74" s="6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 x14ac:dyDescent="0.35">
      <c r="A75" s="4"/>
      <c r="B75" s="6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 x14ac:dyDescent="0.35">
      <c r="A76" s="4"/>
      <c r="B76" s="6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 x14ac:dyDescent="0.35">
      <c r="A77" s="4"/>
      <c r="B77" s="6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 x14ac:dyDescent="0.35">
      <c r="A78" s="4"/>
      <c r="B78" s="6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 x14ac:dyDescent="0.35">
      <c r="A79" s="4"/>
      <c r="B79" s="6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 x14ac:dyDescent="0.35">
      <c r="A80" s="4"/>
      <c r="B80" s="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 x14ac:dyDescent="0.35">
      <c r="A81" s="4"/>
      <c r="B81" s="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 x14ac:dyDescent="0.35">
      <c r="A82" s="4"/>
      <c r="B82" s="6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 x14ac:dyDescent="0.35">
      <c r="A83" s="4"/>
      <c r="B83" s="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 x14ac:dyDescent="0.35">
      <c r="A84" s="4"/>
      <c r="B84" s="6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 x14ac:dyDescent="0.35">
      <c r="A85" s="4"/>
      <c r="B85" s="6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 x14ac:dyDescent="0.35">
      <c r="A86" s="4"/>
      <c r="B86" s="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 x14ac:dyDescent="0.35">
      <c r="A87" s="4"/>
      <c r="B87" s="6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 x14ac:dyDescent="0.35">
      <c r="A88" s="4"/>
      <c r="B88" s="6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 x14ac:dyDescent="0.35">
      <c r="A89" s="4"/>
      <c r="B89" s="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 x14ac:dyDescent="0.35">
      <c r="A90" s="4"/>
      <c r="B90" s="6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 x14ac:dyDescent="0.35">
      <c r="A91" s="4"/>
      <c r="B91" s="6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 x14ac:dyDescent="0.35">
      <c r="A92" s="4"/>
      <c r="B92" s="6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 x14ac:dyDescent="0.35">
      <c r="A93" s="4"/>
      <c r="B93" s="6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 x14ac:dyDescent="0.35">
      <c r="A94" s="4"/>
      <c r="B94" s="6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 x14ac:dyDescent="0.35">
      <c r="A95" s="4"/>
      <c r="B95" s="6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 x14ac:dyDescent="0.35">
      <c r="A96" s="4"/>
      <c r="B96" s="6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 x14ac:dyDescent="0.35">
      <c r="A97" s="4"/>
      <c r="B97" s="6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 x14ac:dyDescent="0.35">
      <c r="A98" s="4"/>
      <c r="B98" s="6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 x14ac:dyDescent="0.35">
      <c r="A99" s="4"/>
      <c r="B99" s="6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 x14ac:dyDescent="0.35">
      <c r="A100" s="4"/>
      <c r="B100" s="6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 x14ac:dyDescent="0.35">
      <c r="A101" s="4"/>
      <c r="B101" s="6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 x14ac:dyDescent="0.35">
      <c r="A102" s="4"/>
      <c r="B102" s="6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 x14ac:dyDescent="0.35">
      <c r="A103" s="4"/>
      <c r="B103" s="6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 x14ac:dyDescent="0.35">
      <c r="A104" s="4"/>
      <c r="B104" s="6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 x14ac:dyDescent="0.35">
      <c r="A105" s="4"/>
      <c r="B105" s="6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 x14ac:dyDescent="0.35">
      <c r="A106" s="4"/>
      <c r="B106" s="6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 x14ac:dyDescent="0.35">
      <c r="A107" s="4"/>
      <c r="B107" s="6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 x14ac:dyDescent="0.35">
      <c r="A108" s="4"/>
      <c r="B108" s="6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 x14ac:dyDescent="0.35">
      <c r="A109" s="4"/>
      <c r="B109" s="6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 x14ac:dyDescent="0.35">
      <c r="A110" s="4"/>
      <c r="B110" s="6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  <row r="111" spans="1:51" x14ac:dyDescent="0.35">
      <c r="A111" s="4"/>
      <c r="B111" s="6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</row>
    <row r="112" spans="1:51" x14ac:dyDescent="0.35">
      <c r="A112" s="4"/>
      <c r="B112" s="6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</row>
    <row r="113" spans="1:51" x14ac:dyDescent="0.35">
      <c r="A113" s="4"/>
      <c r="B113" s="6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</row>
    <row r="114" spans="1:51" x14ac:dyDescent="0.35">
      <c r="A114" s="4"/>
      <c r="B114" s="6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</row>
    <row r="115" spans="1:51" x14ac:dyDescent="0.35">
      <c r="A115" s="4"/>
      <c r="B115" s="6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</row>
    <row r="116" spans="1:51" x14ac:dyDescent="0.35">
      <c r="A116" s="4"/>
      <c r="B116" s="6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</row>
    <row r="117" spans="1:51" x14ac:dyDescent="0.35">
      <c r="A117" s="4"/>
      <c r="B117" s="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</row>
    <row r="118" spans="1:51" x14ac:dyDescent="0.35">
      <c r="A118" s="4"/>
      <c r="B118" s="6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</row>
    <row r="119" spans="1:51" x14ac:dyDescent="0.35">
      <c r="A119" s="4"/>
      <c r="B119" s="6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</row>
    <row r="120" spans="1:51" x14ac:dyDescent="0.35">
      <c r="A120" s="4"/>
      <c r="B120" s="6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</row>
    <row r="121" spans="1:51" x14ac:dyDescent="0.35">
      <c r="A121" s="4"/>
      <c r="B121" s="6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</row>
    <row r="122" spans="1:51" x14ac:dyDescent="0.35">
      <c r="A122" s="4"/>
      <c r="B122" s="6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</row>
    <row r="123" spans="1:51" x14ac:dyDescent="0.35">
      <c r="A123" s="4"/>
      <c r="B123" s="6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</row>
    <row r="124" spans="1:51" x14ac:dyDescent="0.35">
      <c r="A124" s="4"/>
      <c r="B124" s="6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</row>
    <row r="125" spans="1:51" x14ac:dyDescent="0.35">
      <c r="A125" s="4"/>
      <c r="B125" s="6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</row>
    <row r="126" spans="1:51" x14ac:dyDescent="0.35">
      <c r="A126" s="4"/>
      <c r="B126" s="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</row>
    <row r="127" spans="1:51" x14ac:dyDescent="0.35">
      <c r="A127" s="4"/>
      <c r="B127" s="6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</row>
    <row r="128" spans="1:51" x14ac:dyDescent="0.35">
      <c r="A128" s="4"/>
      <c r="B128" s="6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</row>
    <row r="129" spans="1:51" x14ac:dyDescent="0.35">
      <c r="A129" s="4"/>
      <c r="B129" s="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</row>
    <row r="130" spans="1:51" x14ac:dyDescent="0.35">
      <c r="A130" s="4"/>
      <c r="B130" s="6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</row>
    <row r="131" spans="1:51" x14ac:dyDescent="0.35">
      <c r="A131" s="4"/>
      <c r="B131" s="6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</row>
    <row r="132" spans="1:51" x14ac:dyDescent="0.35">
      <c r="A132" s="4"/>
      <c r="B132" s="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</row>
    <row r="133" spans="1:51" x14ac:dyDescent="0.35">
      <c r="A133" s="4"/>
      <c r="B133" s="6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</row>
    <row r="134" spans="1:51" x14ac:dyDescent="0.35">
      <c r="A134" s="4"/>
      <c r="B134" s="6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</row>
    <row r="135" spans="1:51" x14ac:dyDescent="0.35">
      <c r="A135" s="4"/>
      <c r="B135" s="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</row>
    <row r="136" spans="1:51" x14ac:dyDescent="0.35">
      <c r="A136" s="4"/>
      <c r="B136" s="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</row>
    <row r="137" spans="1:51" x14ac:dyDescent="0.35">
      <c r="A137" s="4"/>
      <c r="B137" s="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</row>
    <row r="138" spans="1:51" x14ac:dyDescent="0.35">
      <c r="A138" s="4"/>
      <c r="B138" s="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</row>
    <row r="139" spans="1:51" x14ac:dyDescent="0.35">
      <c r="A139" s="4"/>
      <c r="B139" s="6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</row>
    <row r="140" spans="1:51" x14ac:dyDescent="0.35">
      <c r="A140" s="4"/>
      <c r="B140" s="6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</row>
    <row r="141" spans="1:51" x14ac:dyDescent="0.35">
      <c r="A141" s="4"/>
      <c r="B141" s="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</row>
    <row r="142" spans="1:51" x14ac:dyDescent="0.35">
      <c r="A142" s="4"/>
      <c r="B142" s="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</row>
    <row r="143" spans="1:51" x14ac:dyDescent="0.35">
      <c r="A143" s="4"/>
      <c r="B143" s="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</row>
    <row r="144" spans="1:51" x14ac:dyDescent="0.35">
      <c r="A144" s="4"/>
      <c r="B144" s="6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</row>
    <row r="145" spans="1:51" x14ac:dyDescent="0.35">
      <c r="A145" s="4"/>
      <c r="B145" s="6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</row>
    <row r="146" spans="1:51" x14ac:dyDescent="0.35">
      <c r="A146" s="4"/>
      <c r="B146" s="6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</row>
    <row r="147" spans="1:51" x14ac:dyDescent="0.35">
      <c r="A147" s="4"/>
      <c r="B147" s="6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</row>
    <row r="148" spans="1:51" x14ac:dyDescent="0.35">
      <c r="A148" s="4"/>
      <c r="B148" s="6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</row>
    <row r="149" spans="1:51" x14ac:dyDescent="0.35">
      <c r="A149" s="4"/>
      <c r="B149" s="6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</row>
    <row r="150" spans="1:51" x14ac:dyDescent="0.35">
      <c r="A150" s="4"/>
      <c r="B150" s="6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</row>
    <row r="151" spans="1:51" x14ac:dyDescent="0.35">
      <c r="A151" s="4"/>
      <c r="B151" s="6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</row>
    <row r="152" spans="1:51" x14ac:dyDescent="0.35">
      <c r="A152" s="4"/>
      <c r="B152" s="6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</row>
    <row r="153" spans="1:51" x14ac:dyDescent="0.35">
      <c r="A153" s="4"/>
      <c r="B153" s="6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</row>
    <row r="154" spans="1:51" x14ac:dyDescent="0.35">
      <c r="A154" s="4"/>
      <c r="B154" s="6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</row>
    <row r="155" spans="1:51" x14ac:dyDescent="0.35">
      <c r="A155" s="4"/>
      <c r="B155" s="6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</row>
    <row r="156" spans="1:51" x14ac:dyDescent="0.35">
      <c r="A156" s="4"/>
      <c r="B156" s="6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</row>
    <row r="157" spans="1:51" x14ac:dyDescent="0.35">
      <c r="A157" s="4"/>
      <c r="B157" s="6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</row>
    <row r="158" spans="1:51" x14ac:dyDescent="0.35">
      <c r="A158" s="4"/>
      <c r="B158" s="6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</row>
    <row r="159" spans="1:51" x14ac:dyDescent="0.35">
      <c r="A159" s="4"/>
      <c r="B159" s="6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</row>
    <row r="160" spans="1:51" x14ac:dyDescent="0.35">
      <c r="A160" s="4"/>
      <c r="B160" s="6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</row>
    <row r="161" spans="1:51" x14ac:dyDescent="0.35">
      <c r="A161" s="4"/>
      <c r="B161" s="6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</row>
    <row r="162" spans="1:51" x14ac:dyDescent="0.35">
      <c r="A162" s="4"/>
      <c r="B162" s="6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</row>
    <row r="163" spans="1:51" x14ac:dyDescent="0.35">
      <c r="A163" s="4"/>
      <c r="B163" s="6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</row>
    <row r="164" spans="1:51" x14ac:dyDescent="0.35">
      <c r="A164" s="4"/>
      <c r="B164" s="6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</row>
    <row r="165" spans="1:51" x14ac:dyDescent="0.35">
      <c r="A165" s="4"/>
      <c r="B165" s="6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</row>
    <row r="166" spans="1:51" x14ac:dyDescent="0.35">
      <c r="A166" s="4"/>
      <c r="B166" s="6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</row>
    <row r="167" spans="1:51" x14ac:dyDescent="0.35">
      <c r="A167" s="4"/>
      <c r="B167" s="6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</row>
    <row r="168" spans="1:51" x14ac:dyDescent="0.35">
      <c r="A168" s="4"/>
      <c r="B168" s="6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</row>
    <row r="169" spans="1:51" x14ac:dyDescent="0.35">
      <c r="A169" s="4"/>
      <c r="B169" s="6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</row>
    <row r="170" spans="1:51" x14ac:dyDescent="0.35">
      <c r="A170" s="4"/>
      <c r="B170" s="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</row>
    <row r="171" spans="1:51" x14ac:dyDescent="0.35">
      <c r="A171" s="4"/>
      <c r="B171" s="6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</row>
    <row r="172" spans="1:51" x14ac:dyDescent="0.35">
      <c r="A172" s="4"/>
      <c r="B172" s="6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</row>
    <row r="173" spans="1:51" x14ac:dyDescent="0.35">
      <c r="A173" s="4"/>
      <c r="B173" s="6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</row>
    <row r="174" spans="1:51" x14ac:dyDescent="0.35">
      <c r="A174" s="4"/>
      <c r="B174" s="6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</row>
    <row r="175" spans="1:51" x14ac:dyDescent="0.35">
      <c r="A175" s="4"/>
      <c r="B175" s="6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</row>
    <row r="176" spans="1:51" x14ac:dyDescent="0.35">
      <c r="A176" s="4"/>
      <c r="B176" s="6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</row>
    <row r="177" spans="1:51" x14ac:dyDescent="0.35">
      <c r="A177" s="4"/>
      <c r="B177" s="6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</row>
    <row r="178" spans="1:51" x14ac:dyDescent="0.35">
      <c r="A178" s="4"/>
      <c r="B178" s="6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</row>
    <row r="179" spans="1:51" x14ac:dyDescent="0.35">
      <c r="A179" s="4"/>
      <c r="B179" s="6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</row>
    <row r="180" spans="1:51" x14ac:dyDescent="0.35">
      <c r="A180" s="4"/>
      <c r="B180" s="6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</row>
    <row r="181" spans="1:51" x14ac:dyDescent="0.35">
      <c r="A181" s="4"/>
      <c r="B181" s="6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</row>
    <row r="182" spans="1:51" x14ac:dyDescent="0.35">
      <c r="A182" s="4"/>
      <c r="B182" s="6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</row>
    <row r="183" spans="1:51" x14ac:dyDescent="0.35">
      <c r="A183" s="4"/>
      <c r="B183" s="6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</row>
    <row r="184" spans="1:51" x14ac:dyDescent="0.35">
      <c r="A184" s="4"/>
      <c r="B184" s="6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</row>
    <row r="185" spans="1:51" x14ac:dyDescent="0.35">
      <c r="A185" s="4"/>
      <c r="B185" s="6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</row>
    <row r="186" spans="1:51" x14ac:dyDescent="0.35">
      <c r="A186" s="4"/>
      <c r="B186" s="6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</row>
    <row r="187" spans="1:51" x14ac:dyDescent="0.35">
      <c r="A187" s="4"/>
      <c r="B187" s="6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</row>
    <row r="188" spans="1:51" x14ac:dyDescent="0.35">
      <c r="A188" s="4"/>
      <c r="B188" s="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</row>
    <row r="189" spans="1:51" x14ac:dyDescent="0.35">
      <c r="A189" s="4"/>
      <c r="B189" s="6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</row>
    <row r="190" spans="1:51" x14ac:dyDescent="0.35">
      <c r="A190" s="4"/>
      <c r="B190" s="6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</row>
    <row r="191" spans="1:51" x14ac:dyDescent="0.35">
      <c r="A191" s="4"/>
      <c r="B191" s="6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</row>
    <row r="192" spans="1:51" x14ac:dyDescent="0.35">
      <c r="A192" s="4"/>
      <c r="B192" s="6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</row>
    <row r="193" spans="1:51" x14ac:dyDescent="0.35">
      <c r="A193" s="4"/>
      <c r="B193" s="6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</row>
    <row r="194" spans="1:51" x14ac:dyDescent="0.35">
      <c r="A194" s="4"/>
      <c r="B194" s="6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</row>
    <row r="195" spans="1:51" x14ac:dyDescent="0.35">
      <c r="A195" s="4"/>
      <c r="B195" s="6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</row>
    <row r="196" spans="1:51" x14ac:dyDescent="0.35">
      <c r="A196" s="4"/>
      <c r="B196" s="6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</row>
    <row r="197" spans="1:51" x14ac:dyDescent="0.35">
      <c r="A197" s="4"/>
      <c r="B197" s="6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</row>
    <row r="198" spans="1:51" x14ac:dyDescent="0.35">
      <c r="A198" s="4"/>
      <c r="B198" s="6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</row>
    <row r="199" spans="1:51" x14ac:dyDescent="0.35">
      <c r="A199" s="4"/>
      <c r="B199" s="6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</row>
    <row r="200" spans="1:51" x14ac:dyDescent="0.35">
      <c r="A200" s="4"/>
      <c r="B200" s="6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</row>
    <row r="201" spans="1:51" x14ac:dyDescent="0.35">
      <c r="A201" s="4"/>
      <c r="B201" s="6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</row>
    <row r="202" spans="1:51" x14ac:dyDescent="0.35">
      <c r="A202" s="4"/>
      <c r="B202" s="6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</row>
    <row r="203" spans="1:51" x14ac:dyDescent="0.35">
      <c r="A203" s="4"/>
      <c r="B203" s="6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</row>
    <row r="204" spans="1:51" x14ac:dyDescent="0.35">
      <c r="A204" s="4"/>
      <c r="B204" s="6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</row>
    <row r="205" spans="1:51" x14ac:dyDescent="0.35">
      <c r="A205" s="4"/>
      <c r="B205" s="6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</row>
    <row r="206" spans="1:51" x14ac:dyDescent="0.35">
      <c r="A206" s="4"/>
      <c r="B206" s="6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</row>
    <row r="207" spans="1:51" x14ac:dyDescent="0.35">
      <c r="A207" s="4"/>
      <c r="B207" s="6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</row>
    <row r="208" spans="1:51" x14ac:dyDescent="0.35">
      <c r="A208" s="4"/>
      <c r="B208" s="6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</row>
    <row r="209" spans="1:51" x14ac:dyDescent="0.35">
      <c r="A209" s="4"/>
      <c r="B209" s="6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</row>
    <row r="210" spans="1:51" x14ac:dyDescent="0.35">
      <c r="A210" s="4"/>
      <c r="B210" s="6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</row>
    <row r="211" spans="1:51" x14ac:dyDescent="0.35">
      <c r="A211" s="4"/>
      <c r="B211" s="6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</row>
    <row r="212" spans="1:51" x14ac:dyDescent="0.35">
      <c r="A212" s="4"/>
      <c r="B212" s="6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</row>
    <row r="213" spans="1:51" x14ac:dyDescent="0.35">
      <c r="A213" s="4"/>
      <c r="B213" s="6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</row>
    <row r="214" spans="1:51" x14ac:dyDescent="0.35">
      <c r="A214" s="4"/>
      <c r="B214" s="6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</row>
    <row r="215" spans="1:51" x14ac:dyDescent="0.35">
      <c r="A215" s="4"/>
      <c r="B215" s="6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</row>
    <row r="216" spans="1:51" x14ac:dyDescent="0.35">
      <c r="A216" s="4"/>
      <c r="B216" s="6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</row>
    <row r="217" spans="1:51" x14ac:dyDescent="0.35">
      <c r="A217" s="4"/>
      <c r="B217" s="6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</row>
    <row r="218" spans="1:51" x14ac:dyDescent="0.35">
      <c r="A218" s="4"/>
      <c r="B218" s="6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</row>
    <row r="219" spans="1:51" x14ac:dyDescent="0.35">
      <c r="A219" s="4"/>
      <c r="B219" s="6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</row>
    <row r="220" spans="1:51" x14ac:dyDescent="0.35">
      <c r="A220" s="4"/>
      <c r="B220" s="6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</row>
    <row r="221" spans="1:51" x14ac:dyDescent="0.35">
      <c r="A221" s="4"/>
      <c r="B221" s="6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</row>
    <row r="222" spans="1:51" x14ac:dyDescent="0.35">
      <c r="A222" s="4"/>
      <c r="B222" s="6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</row>
    <row r="223" spans="1:51" x14ac:dyDescent="0.35">
      <c r="A223" s="4"/>
      <c r="B223" s="6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</row>
    <row r="224" spans="1:51" x14ac:dyDescent="0.35">
      <c r="A224" s="4"/>
      <c r="B224" s="6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</row>
    <row r="225" spans="1:51" x14ac:dyDescent="0.35">
      <c r="A225" s="4"/>
      <c r="B225" s="6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</row>
    <row r="226" spans="1:51" x14ac:dyDescent="0.35">
      <c r="A226" s="4"/>
      <c r="B226" s="6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</row>
    <row r="227" spans="1:51" x14ac:dyDescent="0.35">
      <c r="A227" s="4"/>
      <c r="B227" s="6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</row>
    <row r="228" spans="1:51" x14ac:dyDescent="0.35">
      <c r="A228" s="4"/>
      <c r="B228" s="6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</row>
    <row r="229" spans="1:51" x14ac:dyDescent="0.35">
      <c r="A229" s="4"/>
      <c r="B229" s="6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</row>
    <row r="230" spans="1:51" x14ac:dyDescent="0.35">
      <c r="A230" s="4"/>
      <c r="B230" s="6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</row>
    <row r="231" spans="1:51" x14ac:dyDescent="0.35">
      <c r="A231" s="4"/>
      <c r="B231" s="6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</row>
    <row r="232" spans="1:51" x14ac:dyDescent="0.35">
      <c r="A232" s="4"/>
      <c r="B232" s="6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</row>
    <row r="233" spans="1:51" x14ac:dyDescent="0.35">
      <c r="A233" s="4"/>
      <c r="B233" s="6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</row>
    <row r="234" spans="1:51" x14ac:dyDescent="0.35">
      <c r="A234" s="4"/>
      <c r="B234" s="6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</row>
    <row r="235" spans="1:51" x14ac:dyDescent="0.35">
      <c r="A235" s="4"/>
      <c r="B235" s="6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</row>
    <row r="236" spans="1:51" x14ac:dyDescent="0.35">
      <c r="A236" s="4"/>
      <c r="B236" s="6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</row>
    <row r="237" spans="1:51" x14ac:dyDescent="0.35">
      <c r="A237" s="4"/>
      <c r="B237" s="6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</row>
    <row r="238" spans="1:51" x14ac:dyDescent="0.35">
      <c r="A238" s="4"/>
      <c r="B238" s="6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</row>
    <row r="239" spans="1:51" x14ac:dyDescent="0.35">
      <c r="A239" s="4"/>
      <c r="B239" s="6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</row>
    <row r="240" spans="1:51" x14ac:dyDescent="0.35">
      <c r="A240" s="4"/>
      <c r="B240" s="6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</row>
    <row r="241" spans="1:51" x14ac:dyDescent="0.35">
      <c r="A241" s="4"/>
      <c r="B241" s="6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</row>
    <row r="242" spans="1:51" x14ac:dyDescent="0.35">
      <c r="A242" s="4"/>
      <c r="B242" s="6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</row>
    <row r="243" spans="1:51" x14ac:dyDescent="0.35">
      <c r="A243" s="4"/>
      <c r="B243" s="6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</row>
    <row r="244" spans="1:51" x14ac:dyDescent="0.35">
      <c r="A244" s="4"/>
      <c r="B244" s="6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</row>
    <row r="245" spans="1:51" x14ac:dyDescent="0.35">
      <c r="A245" s="4"/>
      <c r="B245" s="6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</row>
    <row r="246" spans="1:51" x14ac:dyDescent="0.35">
      <c r="A246" s="4"/>
      <c r="B246" s="6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</row>
    <row r="247" spans="1:51" x14ac:dyDescent="0.35">
      <c r="A247" s="4"/>
      <c r="B247" s="6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</row>
    <row r="248" spans="1:51" x14ac:dyDescent="0.35">
      <c r="A248" s="4"/>
      <c r="B248" s="6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</row>
    <row r="249" spans="1:51" x14ac:dyDescent="0.35">
      <c r="A249" s="4"/>
      <c r="B249" s="6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</row>
    <row r="250" spans="1:51" x14ac:dyDescent="0.35">
      <c r="A250" s="4"/>
      <c r="B250" s="6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</row>
    <row r="251" spans="1:51" x14ac:dyDescent="0.35">
      <c r="A251" s="4"/>
      <c r="B251" s="6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</row>
    <row r="252" spans="1:51" x14ac:dyDescent="0.35">
      <c r="A252" s="4"/>
      <c r="B252" s="6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</row>
    <row r="253" spans="1:51" x14ac:dyDescent="0.35">
      <c r="A253" s="4"/>
      <c r="B253" s="6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</row>
    <row r="254" spans="1:51" x14ac:dyDescent="0.35">
      <c r="A254" s="4"/>
      <c r="B254" s="6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</row>
    <row r="255" spans="1:51" x14ac:dyDescent="0.35">
      <c r="A255" s="4"/>
      <c r="B255" s="6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</row>
    <row r="256" spans="1:51" x14ac:dyDescent="0.35">
      <c r="A256" s="4"/>
      <c r="B256" s="6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</row>
    <row r="257" spans="1:51" x14ac:dyDescent="0.35">
      <c r="A257" s="4"/>
      <c r="B257" s="6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</row>
    <row r="258" spans="1:51" x14ac:dyDescent="0.35">
      <c r="A258" s="4"/>
      <c r="B258" s="6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</row>
    <row r="259" spans="1:51" x14ac:dyDescent="0.35">
      <c r="A259" s="4"/>
      <c r="B259" s="6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</row>
    <row r="260" spans="1:51" x14ac:dyDescent="0.35">
      <c r="A260" s="4"/>
      <c r="B260" s="6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</row>
    <row r="261" spans="1:51" x14ac:dyDescent="0.35">
      <c r="A261" s="4"/>
      <c r="B261" s="6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</row>
    <row r="262" spans="1:51" x14ac:dyDescent="0.35">
      <c r="A262" s="4"/>
      <c r="B262" s="6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</row>
    <row r="263" spans="1:51" x14ac:dyDescent="0.35">
      <c r="A263" s="4"/>
      <c r="B263" s="6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</row>
    <row r="264" spans="1:51" x14ac:dyDescent="0.35">
      <c r="A264" s="4"/>
      <c r="B264" s="6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</row>
    <row r="265" spans="1:51" x14ac:dyDescent="0.35">
      <c r="A265" s="4"/>
      <c r="B265" s="6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</row>
    <row r="266" spans="1:51" x14ac:dyDescent="0.35">
      <c r="A266" s="4"/>
      <c r="B266" s="6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</row>
    <row r="267" spans="1:51" x14ac:dyDescent="0.35">
      <c r="A267" s="4"/>
      <c r="B267" s="6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</row>
    <row r="268" spans="1:51" x14ac:dyDescent="0.35">
      <c r="A268" s="4"/>
      <c r="B268" s="6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</row>
    <row r="269" spans="1:51" x14ac:dyDescent="0.35">
      <c r="A269" s="4"/>
      <c r="B269" s="6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</row>
    <row r="270" spans="1:51" x14ac:dyDescent="0.35">
      <c r="A270" s="4"/>
      <c r="B270" s="6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</row>
    <row r="271" spans="1:51" x14ac:dyDescent="0.35"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</row>
    <row r="272" spans="1:51" x14ac:dyDescent="0.35"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</row>
    <row r="273" spans="16:51" x14ac:dyDescent="0.35"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</row>
    <row r="274" spans="16:51" x14ac:dyDescent="0.35"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</row>
  </sheetData>
  <mergeCells count="119">
    <mergeCell ref="F10:G10"/>
    <mergeCell ref="J10:K10"/>
    <mergeCell ref="L10:N10"/>
    <mergeCell ref="F12:G12"/>
    <mergeCell ref="J12:K12"/>
    <mergeCell ref="L12:N12"/>
    <mergeCell ref="B2:N2"/>
    <mergeCell ref="B4:N4"/>
    <mergeCell ref="D6:H6"/>
    <mergeCell ref="J6:K6"/>
    <mergeCell ref="J8:K8"/>
    <mergeCell ref="L8:N8"/>
    <mergeCell ref="I20:J20"/>
    <mergeCell ref="K20:N20"/>
    <mergeCell ref="I21:J21"/>
    <mergeCell ref="K21:N21"/>
    <mergeCell ref="I22:J22"/>
    <mergeCell ref="I23:J23"/>
    <mergeCell ref="L14:N14"/>
    <mergeCell ref="I16:J16"/>
    <mergeCell ref="K16:N16"/>
    <mergeCell ref="I18:J18"/>
    <mergeCell ref="K18:N18"/>
    <mergeCell ref="I19:J19"/>
    <mergeCell ref="K19:N19"/>
    <mergeCell ref="B29:C29"/>
    <mergeCell ref="D29:E29"/>
    <mergeCell ref="I29:K29"/>
    <mergeCell ref="L29:N29"/>
    <mergeCell ref="B31:N31"/>
    <mergeCell ref="B25:C25"/>
    <mergeCell ref="D25:E25"/>
    <mergeCell ref="I25:K25"/>
    <mergeCell ref="L25:N25"/>
    <mergeCell ref="B27:C27"/>
    <mergeCell ref="D27:E27"/>
    <mergeCell ref="J27:K27"/>
    <mergeCell ref="L27:N27"/>
    <mergeCell ref="B62:N62"/>
    <mergeCell ref="L33:N33"/>
    <mergeCell ref="L34:N34"/>
    <mergeCell ref="L35:N35"/>
    <mergeCell ref="L36:N36"/>
    <mergeCell ref="L37:N37"/>
    <mergeCell ref="L38:N38"/>
    <mergeCell ref="L39:N39"/>
    <mergeCell ref="L40:N40"/>
    <mergeCell ref="L41:N41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B59:N59"/>
    <mergeCell ref="E60:N60"/>
    <mergeCell ref="L42:N42"/>
    <mergeCell ref="L43:N43"/>
    <mergeCell ref="L44:N44"/>
    <mergeCell ref="L45:N45"/>
    <mergeCell ref="L46:N46"/>
    <mergeCell ref="L47:N47"/>
    <mergeCell ref="G52:J52"/>
    <mergeCell ref="G53:J53"/>
    <mergeCell ref="G54:J54"/>
    <mergeCell ref="G55:J55"/>
    <mergeCell ref="G56:J56"/>
    <mergeCell ref="G57:J57"/>
    <mergeCell ref="G46:J46"/>
    <mergeCell ref="G47:J47"/>
    <mergeCell ref="G48:J48"/>
    <mergeCell ref="G49:J49"/>
    <mergeCell ref="G50:J50"/>
    <mergeCell ref="G51:J51"/>
    <mergeCell ref="G42:J42"/>
    <mergeCell ref="G43:J43"/>
    <mergeCell ref="G44:J44"/>
    <mergeCell ref="G45:J45"/>
    <mergeCell ref="L54:N54"/>
    <mergeCell ref="L55:N55"/>
    <mergeCell ref="L56:N56"/>
    <mergeCell ref="L57:N57"/>
    <mergeCell ref="L58:N58"/>
    <mergeCell ref="D8:H8"/>
    <mergeCell ref="L48:N48"/>
    <mergeCell ref="L49:N49"/>
    <mergeCell ref="L50:N50"/>
    <mergeCell ref="L51:N51"/>
    <mergeCell ref="L52:N52"/>
    <mergeCell ref="L53:N53"/>
    <mergeCell ref="G58:J58"/>
    <mergeCell ref="G33:J33"/>
    <mergeCell ref="G40:J40"/>
    <mergeCell ref="G41:J41"/>
    <mergeCell ref="E57:F57"/>
    <mergeCell ref="E58:F58"/>
    <mergeCell ref="G35:J35"/>
    <mergeCell ref="G36:J36"/>
    <mergeCell ref="G37:J37"/>
    <mergeCell ref="G38:J38"/>
    <mergeCell ref="G39:J39"/>
    <mergeCell ref="E51:F51"/>
  </mergeCells>
  <dataValidations count="1">
    <dataValidation type="list" allowBlank="1" showInputMessage="1" showErrorMessage="1" sqref="K35:K58" xr:uid="{00000000-0002-0000-0700-000000000000}">
      <formula1>"Yes,No"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4686A8D-E730-8345-8DFB-8298012C754D}">
          <x14:formula1>
            <xm:f>'Variables &amp; Rates'!$K$4:$K$31</xm:f>
          </x14:formula1>
          <xm:sqref>G35:G58</xm:sqref>
        </x14:dataValidation>
        <x14:dataValidation type="list" allowBlank="1" showInputMessage="1" showErrorMessage="1" xr:uid="{8DDF8647-BF06-934F-BA4C-BDE3FDF93811}">
          <x14:formula1>
            <xm:f>'Variables &amp; Rates'!$C$4:$C$7</xm:f>
          </x14:formula1>
          <xm:sqref>C18:C21 C35:C58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0. Presentation</vt:lpstr>
      <vt:lpstr>1. Receipts List</vt:lpstr>
      <vt:lpstr>2. Quaterly spending</vt:lpstr>
      <vt:lpstr>Budget</vt:lpstr>
      <vt:lpstr>Variables &amp; Rates</vt:lpstr>
      <vt:lpstr>IMOK Y1 Budget</vt:lpstr>
      <vt:lpstr>Sheet1</vt:lpstr>
      <vt:lpstr>2 in 1 Financial Report</vt:lpstr>
      <vt:lpstr>'0. Presentation'!Print_Area</vt:lpstr>
      <vt:lpstr>'Variables &amp;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BARRIERE</dc:creator>
  <cp:lastModifiedBy>Luisa Rosenberg</cp:lastModifiedBy>
  <cp:lastPrinted>2020-04-20T16:29:59Z</cp:lastPrinted>
  <dcterms:created xsi:type="dcterms:W3CDTF">2019-07-12T16:28:45Z</dcterms:created>
  <dcterms:modified xsi:type="dcterms:W3CDTF">2021-11-25T17:31:29Z</dcterms:modified>
</cp:coreProperties>
</file>